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https://d.docs.live.net/5d8b727b4b1e946e/Skjöl/Kjarasamningur fiskimanna 2023/"/>
    </mc:Choice>
  </mc:AlternateContent>
  <xr:revisionPtr revIDLastSave="0" documentId="8_{08FF07C5-164A-48CC-AD66-30EC726E53F0}" xr6:coauthVersionLast="47" xr6:coauthVersionMax="47" xr10:uidLastSave="{00000000-0000-0000-0000-000000000000}"/>
  <bookViews>
    <workbookView xWindow="34635" yWindow="0" windowWidth="23370" windowHeight="15450" xr2:uid="{0AD2CB42-1B1A-47DF-B267-5F6ED2F71EA7}"/>
  </bookViews>
  <sheets>
    <sheet name="Útreikningur" sheetId="2" r:id="rId1"/>
    <sheet name="Forsendur" sheetId="1" state="hidden" r:id="rId2"/>
  </sheets>
  <definedNames>
    <definedName name="FmvFs">Útreikningur!$AT$18:$AT$25</definedName>
    <definedName name="Lmh">Útreikningur!$AW$18:$AW$23</definedName>
    <definedName name="S29_42">Útreikningur!$AV$18:$AV$22</definedName>
    <definedName name="S40mas">Útreikningur!$AU$18:$AU$21</definedName>
    <definedName name="Usvmf">Útreikningur!$AX$18:$AX$25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U9" i="2" l="1"/>
  <c r="E15" i="2"/>
  <c r="C11" i="2" s="1"/>
  <c r="F15" i="2"/>
  <c r="F16" i="2" s="1"/>
  <c r="C4" i="2"/>
  <c r="D15" i="2" s="1"/>
  <c r="D23" i="2" s="1"/>
  <c r="K23" i="1"/>
  <c r="J23" i="1"/>
  <c r="K22" i="1"/>
  <c r="J22" i="1"/>
  <c r="D16" i="2" l="1"/>
  <c r="D17" i="2" s="1"/>
  <c r="D18" i="2" s="1"/>
  <c r="E16" i="2"/>
  <c r="E17" i="2" s="1"/>
  <c r="E18" i="2" s="1"/>
  <c r="F23" i="2"/>
  <c r="E23" i="2"/>
  <c r="F17" i="2"/>
  <c r="F18" i="2" s="1"/>
  <c r="F19" i="2" l="1"/>
  <c r="E19" i="2"/>
  <c r="E21" i="2"/>
  <c r="E20" i="2"/>
  <c r="E22" i="2"/>
  <c r="D21" i="2"/>
  <c r="D20" i="2"/>
  <c r="F21" i="2"/>
  <c r="F20" i="2"/>
  <c r="D24" i="2" l="1"/>
  <c r="F24" i="2"/>
  <c r="E24" i="2"/>
  <c r="E26" i="2" l="1"/>
  <c r="F26" i="2"/>
  <c r="F25" i="2"/>
  <c r="E25" i="2"/>
</calcChain>
</file>

<file path=xl/sharedStrings.xml><?xml version="1.0" encoding="utf-8"?>
<sst xmlns="http://schemas.openxmlformats.org/spreadsheetml/2006/main" count="97" uniqueCount="74">
  <si>
    <t>Fjöldi í áhöfn</t>
  </si>
  <si>
    <t>Gamli</t>
  </si>
  <si>
    <t>Leið A</t>
  </si>
  <si>
    <t>Leið B</t>
  </si>
  <si>
    <t>FmvFs</t>
  </si>
  <si>
    <t>S40mas</t>
  </si>
  <si>
    <t>S29_42</t>
  </si>
  <si>
    <t>Lmh</t>
  </si>
  <si>
    <t>Usvmf</t>
  </si>
  <si>
    <t>Frystiskip miðað við Fob sölu20</t>
  </si>
  <si>
    <t>Skipaflokkur</t>
  </si>
  <si>
    <t>Frystiskip miðað við Fob sölu21</t>
  </si>
  <si>
    <t>Frystiskip miðað við Fob sölu</t>
  </si>
  <si>
    <t>Skuttogarar 40 m. að skráningarlengd eða lengri</t>
  </si>
  <si>
    <t>Skuttogarar 29 - 42 metrar að lengd ( 29 m til 39.99 m )</t>
  </si>
  <si>
    <t>Loðnuveiðar með hringnót á skipum 501 rúml. og stærri</t>
  </si>
  <si>
    <t>Uppsjávarskip veiðar með flotvörpu</t>
  </si>
  <si>
    <t>Frystiskip miðað við Fob sölu22</t>
  </si>
  <si>
    <t>Frystiskip miðað við Fob sölu23</t>
  </si>
  <si>
    <t>Frystiskip miðað við Fob sölu24</t>
  </si>
  <si>
    <t>Frystiskip miðað við Fob sölu25</t>
  </si>
  <si>
    <t>Frystiskip miðað við Fob sölu26</t>
  </si>
  <si>
    <t>Frystiskip miðað við Fob sölu27</t>
  </si>
  <si>
    <t>Starfsaldursálag</t>
  </si>
  <si>
    <t>Skuttogarar 40 m. að skráningarlengd eða lengri15</t>
  </si>
  <si>
    <t>Skuttogarar 40 m. að skráningarlengd eða lengri14</t>
  </si>
  <si>
    <t>Meira en 3 ár hjá útgerð</t>
  </si>
  <si>
    <t>Skuttogarar 40 m. að skráningarlengd eða lengri13</t>
  </si>
  <si>
    <t>Skuttogarar 40 m. að skráningarlengd eða lengri12</t>
  </si>
  <si>
    <t>Orlofsprósenta</t>
  </si>
  <si>
    <t>Skuttogarar 29 - 42 metrar að lengd ( 29 m til 39.99 m )14</t>
  </si>
  <si>
    <t>Skuttogarar 29 - 42 metrar að lengd ( 29 m til 39.99 m )13</t>
  </si>
  <si>
    <t>Skuttogarar 29 - 42 metrar að lengd ( 29 m til 39.99 m )12</t>
  </si>
  <si>
    <t>Skuttogarar 29 - 42 metrar að lengd ( 29 m til 39.99 m )11</t>
  </si>
  <si>
    <t>Skuttogarar 29 - 42 metrar að lengd ( 29 m til 39.99 m )10</t>
  </si>
  <si>
    <t>Loðnuveiðar með hringnót á skipum 501 rúml. og stærri15</t>
  </si>
  <si>
    <t>Loðnuveiðar með hringnót á skipum 501 rúml. og stærri14</t>
  </si>
  <si>
    <t>Loðnuveiðar með hringnót á skipum 501 rúml. og stærri13</t>
  </si>
  <si>
    <t>Loðnuveiðar með hringnót á skipum 501 rúml. og stærri12</t>
  </si>
  <si>
    <t>Loðnuveiðar með hringnót á skipum 501 rúml. og stærri11</t>
  </si>
  <si>
    <t>Loðnuveiðar með hringnót á skipum 501 rúml. og stærri10</t>
  </si>
  <si>
    <t>Uppsjávarskip veiðar með flotvörpu15</t>
  </si>
  <si>
    <t>Uppsjávarskip veiðar með flotvörpu14</t>
  </si>
  <si>
    <t>Uppsjávarskip veiðar með flotvörpu13</t>
  </si>
  <si>
    <t>Uppsjávarskip veiðar með flotvörpu12</t>
  </si>
  <si>
    <t>Uppsjávarskip veiðar með flotvörpu11</t>
  </si>
  <si>
    <t>Uppsjávarskip veiðar með flotvörpu10</t>
  </si>
  <si>
    <t>Uppsjávarskip veiðar með flotvörpu9</t>
  </si>
  <si>
    <t>Uppsjávarskip veiðar með flotvörpu8</t>
  </si>
  <si>
    <t>Forsendur</t>
  </si>
  <si>
    <t>Aflaverðmæti</t>
  </si>
  <si>
    <t>Aflaverðmæti ársins</t>
  </si>
  <si>
    <t>Skiptaverðmæti</t>
  </si>
  <si>
    <t>Sjá forsendur</t>
  </si>
  <si>
    <t>Dagar á sjó</t>
  </si>
  <si>
    <t>Fjöldi daga á sjó yfir árið</t>
  </si>
  <si>
    <t>Felligluggi - Ath velja tölu hér ef kemur villa í töflu að neðan</t>
  </si>
  <si>
    <t>Leiðir</t>
  </si>
  <si>
    <t>Hásetahlutur</t>
  </si>
  <si>
    <t>Orlof</t>
  </si>
  <si>
    <t>Samtals laun</t>
  </si>
  <si>
    <t>Breyting á samtals laun m.v. Gamli</t>
  </si>
  <si>
    <t>Mótframlag í lífeyrissj. 8%</t>
  </si>
  <si>
    <t>Mótframlag í séreignasj. 2%</t>
  </si>
  <si>
    <t>Lífeyrisauki 3,5%</t>
  </si>
  <si>
    <t>Kostnaðarhlutdeild í slysatryggingu</t>
  </si>
  <si>
    <t>Samtals</t>
  </si>
  <si>
    <t>2-3 ár hjá útgerð</t>
  </si>
  <si>
    <t>Raunhækkun Leiða A og B samanborið við Gamla</t>
  </si>
  <si>
    <t xml:space="preserve">Fjárhæðir í kr. </t>
  </si>
  <si>
    <t>Forsendur sem hægt er að breyta í reiknivél</t>
  </si>
  <si>
    <t>Raunhækkun Leiða A og B samanborið við Gamla %</t>
  </si>
  <si>
    <t>Nýi</t>
  </si>
  <si>
    <t>Minna en 2 ár hjá útgerð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</si>
</sst>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\ &quot;kr&quot;_-;\-* #,##0\ &quot;kr&quot;_-;_-* &quot;-&quot;\ &quot;kr&quot;_-;_-@_-"/>
    <numFmt numFmtId="165" formatCode="_(* #,##0_);_(* \(#,##0\);_(* &quot;-&quot;_);@_)"/>
    <numFmt numFmtId="166" formatCode="#,##0\ &quot;kr&quot;"/>
    <numFmt numFmtId="167" formatCode="0%_);\(0%\)"/>
    <numFmt numFmtId="168" formatCode="0.00%_);\(0.00%\)"/>
  </numFmts>
  <fonts count="19" x14ac:knownFonts="1">
    <font>
      <sz val="9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4"/>
      <name val="Calibri"/>
      <family val="2"/>
      <scheme val="minor"/>
    </font>
    <font>
      <b/>
      <sz val="10"/>
      <color theme="3"/>
      <name val="Calibri"/>
      <family val="2"/>
      <scheme val="minor"/>
    </font>
    <font>
      <b/>
      <sz val="10"/>
      <color theme="4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rgb="FF3F3F76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rgb="FF002060"/>
      <name val="Calibri"/>
      <family val="2"/>
      <scheme val="minor"/>
    </font>
    <font>
      <sz val="9"/>
      <color rgb="FF002060"/>
      <name val="Calibri"/>
      <family val="2"/>
      <scheme val="minor"/>
    </font>
    <font>
      <b/>
      <sz val="9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i/>
      <sz val="8"/>
      <color rgb="FF00206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theme="4"/>
      </top>
      <bottom/>
      <diagonal/>
    </border>
    <border>
      <left style="thin">
        <color indexed="64"/>
      </left>
      <right/>
      <top style="thin">
        <color theme="4"/>
      </top>
      <bottom/>
      <diagonal/>
    </border>
    <border>
      <left/>
      <right/>
      <top style="thin">
        <color theme="4"/>
      </top>
      <bottom style="medium">
        <color theme="4"/>
      </bottom>
      <diagonal/>
    </border>
    <border>
      <left style="thin">
        <color indexed="64"/>
      </left>
      <right/>
      <top style="thin">
        <color theme="4"/>
      </top>
      <bottom style="medium">
        <color theme="4"/>
      </bottom>
      <diagonal/>
    </border>
  </borders>
  <cellStyleXfs count="8">
    <xf numFmtId="165" fontId="0" fillId="0" borderId="0"/>
    <xf numFmtId="0" fontId="1" fillId="0" borderId="1" applyNumberFormat="0" applyFill="0" applyAlignment="0" applyProtection="0"/>
    <xf numFmtId="0" fontId="2" fillId="0" borderId="0" applyNumberFormat="0" applyFill="0" applyBorder="0" applyAlignment="0" applyProtection="0"/>
    <xf numFmtId="0" fontId="3" fillId="2" borderId="2" applyNumberFormat="0" applyAlignment="0" applyProtection="0"/>
    <xf numFmtId="0" fontId="6" fillId="0" borderId="3" applyFill="0" applyProtection="0">
      <alignment horizontal="left" wrapText="1"/>
    </xf>
    <xf numFmtId="165" fontId="5" fillId="0" borderId="5" applyNumberFormat="0" applyFill="0" applyAlignment="0" applyProtection="0"/>
    <xf numFmtId="167" fontId="4" fillId="0" borderId="0" applyFill="0" applyBorder="0" applyAlignment="0" applyProtection="0"/>
    <xf numFmtId="0" fontId="5" fillId="0" borderId="7" applyNumberFormat="0" applyFill="0" applyAlignment="0" applyProtection="0"/>
  </cellStyleXfs>
  <cellXfs count="49">
    <xf numFmtId="165" fontId="0" fillId="0" borderId="0" xfId="0"/>
    <xf numFmtId="0" fontId="7" fillId="0" borderId="1" xfId="1" applyFont="1" applyAlignment="1">
      <alignment wrapText="1"/>
    </xf>
    <xf numFmtId="0" fontId="8" fillId="0" borderId="3" xfId="4" applyFont="1">
      <alignment horizontal="left" wrapText="1"/>
    </xf>
    <xf numFmtId="165" fontId="9" fillId="0" borderId="0" xfId="0" applyFont="1"/>
    <xf numFmtId="165" fontId="10" fillId="0" borderId="0" xfId="0" applyFont="1"/>
    <xf numFmtId="165" fontId="10" fillId="0" borderId="0" xfId="0" applyFont="1" applyAlignment="1">
      <alignment wrapText="1"/>
    </xf>
    <xf numFmtId="0" fontId="7" fillId="0" borderId="1" xfId="1" applyFont="1" applyAlignment="1">
      <alignment horizontal="right" wrapText="1"/>
    </xf>
    <xf numFmtId="165" fontId="12" fillId="0" borderId="5" xfId="5" applyFont="1" applyAlignment="1"/>
    <xf numFmtId="167" fontId="10" fillId="0" borderId="0" xfId="6" applyFont="1" applyAlignment="1"/>
    <xf numFmtId="165" fontId="12" fillId="0" borderId="7" xfId="7" applyNumberFormat="1" applyFont="1" applyAlignment="1"/>
    <xf numFmtId="165" fontId="11" fillId="2" borderId="2" xfId="3" applyNumberFormat="1" applyFont="1" applyAlignment="1" applyProtection="1">
      <alignment horizontal="right" vertical="center"/>
      <protection locked="0"/>
    </xf>
    <xf numFmtId="165" fontId="11" fillId="2" borderId="2" xfId="3" applyNumberFormat="1" applyFont="1" applyAlignment="1" applyProtection="1">
      <alignment horizontal="right" vertical="center" wrapText="1"/>
      <protection locked="0"/>
    </xf>
    <xf numFmtId="165" fontId="11" fillId="2" borderId="2" xfId="3" applyNumberFormat="1" applyFont="1" applyProtection="1">
      <protection locked="0"/>
    </xf>
    <xf numFmtId="10" fontId="11" fillId="2" borderId="2" xfId="3" applyNumberFormat="1" applyFont="1" applyAlignment="1" applyProtection="1">
      <alignment horizontal="right" vertical="center"/>
      <protection locked="0"/>
    </xf>
    <xf numFmtId="166" fontId="3" fillId="2" borderId="2" xfId="3" applyNumberFormat="1" applyAlignment="1" applyProtection="1">
      <alignment horizontal="right" vertical="center"/>
      <protection locked="0"/>
    </xf>
    <xf numFmtId="165" fontId="9" fillId="0" borderId="0" xfId="0" applyFont="1" applyAlignment="1" applyProtection="1">
      <alignment horizontal="right"/>
      <protection hidden="1"/>
    </xf>
    <xf numFmtId="165" fontId="9" fillId="0" borderId="4" xfId="0" applyFont="1" applyBorder="1" applyAlignment="1" applyProtection="1">
      <alignment horizontal="right"/>
      <protection hidden="1"/>
    </xf>
    <xf numFmtId="165" fontId="12" fillId="0" borderId="5" xfId="5" applyFont="1" applyAlignment="1" applyProtection="1">
      <alignment horizontal="right"/>
      <protection hidden="1"/>
    </xf>
    <xf numFmtId="165" fontId="12" fillId="0" borderId="6" xfId="5" applyFont="1" applyBorder="1" applyAlignment="1" applyProtection="1">
      <alignment horizontal="right"/>
      <protection hidden="1"/>
    </xf>
    <xf numFmtId="167" fontId="10" fillId="0" borderId="0" xfId="6" applyFont="1" applyAlignment="1" applyProtection="1">
      <alignment horizontal="right"/>
      <protection hidden="1"/>
    </xf>
    <xf numFmtId="168" fontId="10" fillId="0" borderId="4" xfId="6" applyNumberFormat="1" applyFont="1" applyBorder="1" applyAlignment="1" applyProtection="1">
      <alignment horizontal="right"/>
      <protection hidden="1"/>
    </xf>
    <xf numFmtId="168" fontId="10" fillId="0" borderId="0" xfId="6" applyNumberFormat="1" applyFont="1" applyAlignment="1" applyProtection="1">
      <alignment horizontal="right"/>
      <protection hidden="1"/>
    </xf>
    <xf numFmtId="165" fontId="12" fillId="0" borderId="7" xfId="7" applyNumberFormat="1" applyFont="1" applyAlignment="1" applyProtection="1">
      <alignment horizontal="right"/>
      <protection hidden="1"/>
    </xf>
    <xf numFmtId="165" fontId="12" fillId="0" borderId="8" xfId="7" applyNumberFormat="1" applyFont="1" applyBorder="1" applyAlignment="1" applyProtection="1">
      <alignment horizontal="right"/>
      <protection hidden="1"/>
    </xf>
    <xf numFmtId="166" fontId="9" fillId="0" borderId="0" xfId="0" applyNumberFormat="1" applyFont="1" applyAlignment="1">
      <alignment horizontal="right" vertical="center"/>
    </xf>
    <xf numFmtId="167" fontId="13" fillId="3" borderId="0" xfId="6" applyFont="1" applyFill="1" applyAlignment="1"/>
    <xf numFmtId="167" fontId="13" fillId="3" borderId="0" xfId="6" applyFont="1" applyFill="1" applyAlignment="1" applyProtection="1">
      <alignment horizontal="right"/>
      <protection hidden="1"/>
    </xf>
    <xf numFmtId="168" fontId="13" fillId="3" borderId="4" xfId="6" applyNumberFormat="1" applyFont="1" applyFill="1" applyBorder="1" applyAlignment="1" applyProtection="1">
      <alignment horizontal="right"/>
      <protection hidden="1"/>
    </xf>
    <xf numFmtId="168" fontId="13" fillId="3" borderId="0" xfId="6" applyNumberFormat="1" applyFont="1" applyFill="1" applyAlignment="1" applyProtection="1">
      <alignment horizontal="right"/>
      <protection hidden="1"/>
    </xf>
    <xf numFmtId="165" fontId="2" fillId="0" borderId="0" xfId="2" applyNumberFormat="1"/>
    <xf numFmtId="0" fontId="7" fillId="0" borderId="1" xfId="1" applyFont="1" applyAlignment="1"/>
    <xf numFmtId="165" fontId="13" fillId="3" borderId="4" xfId="0" applyFont="1" applyFill="1" applyBorder="1" applyAlignment="1" applyProtection="1">
      <alignment horizontal="right"/>
      <protection hidden="1"/>
    </xf>
    <xf numFmtId="165" fontId="13" fillId="3" borderId="0" xfId="0" applyFont="1" applyFill="1" applyAlignment="1" applyProtection="1">
      <alignment horizontal="right"/>
      <protection hidden="1"/>
    </xf>
    <xf numFmtId="165" fontId="15" fillId="0" borderId="0" xfId="0" applyFont="1" applyProtection="1">
      <protection hidden="1"/>
    </xf>
    <xf numFmtId="0" fontId="15" fillId="0" borderId="0" xfId="0" applyNumberFormat="1" applyFont="1" applyProtection="1">
      <protection hidden="1"/>
    </xf>
    <xf numFmtId="165" fontId="15" fillId="0" borderId="0" xfId="0" applyFont="1"/>
    <xf numFmtId="10" fontId="15" fillId="0" borderId="0" xfId="0" applyNumberFormat="1" applyFont="1" applyProtection="1">
      <protection hidden="1"/>
    </xf>
    <xf numFmtId="165" fontId="16" fillId="0" borderId="0" xfId="0" applyFont="1" applyAlignment="1" applyProtection="1">
      <alignment horizontal="left"/>
      <protection hidden="1"/>
    </xf>
    <xf numFmtId="165" fontId="15" fillId="0" borderId="0" xfId="0" applyFont="1" applyAlignment="1" applyProtection="1">
      <alignment horizontal="right"/>
      <protection hidden="1"/>
    </xf>
    <xf numFmtId="0" fontId="15" fillId="0" borderId="0" xfId="0" applyNumberFormat="1" applyFont="1" applyAlignment="1" applyProtection="1">
      <alignment horizontal="left"/>
      <protection hidden="1"/>
    </xf>
    <xf numFmtId="165" fontId="17" fillId="0" borderId="0" xfId="0" applyFont="1" applyProtection="1">
      <protection hidden="1"/>
    </xf>
    <xf numFmtId="165" fontId="17" fillId="0" borderId="0" xfId="0" applyFont="1"/>
    <xf numFmtId="0" fontId="15" fillId="0" borderId="0" xfId="0" applyNumberFormat="1" applyFont="1"/>
    <xf numFmtId="165" fontId="15" fillId="0" borderId="0" xfId="0" applyFont="1" applyAlignment="1" applyProtection="1">
      <alignment horizontal="left"/>
      <protection hidden="1"/>
    </xf>
    <xf numFmtId="10" fontId="15" fillId="0" borderId="0" xfId="0" applyNumberFormat="1" applyFont="1" applyAlignment="1" applyProtection="1">
      <alignment horizontal="left"/>
      <protection hidden="1"/>
    </xf>
    <xf numFmtId="165" fontId="16" fillId="0" borderId="0" xfId="0" applyFont="1" applyAlignment="1" applyProtection="1">
      <alignment horizontal="right" vertical="center"/>
      <protection hidden="1"/>
    </xf>
    <xf numFmtId="164" fontId="15" fillId="0" borderId="0" xfId="0" applyNumberFormat="1" applyFont="1" applyAlignment="1" applyProtection="1">
      <alignment horizontal="right" vertical="center"/>
      <protection hidden="1"/>
    </xf>
    <xf numFmtId="165" fontId="18" fillId="0" borderId="0" xfId="0" applyFont="1" applyAlignment="1" applyProtection="1">
      <alignment wrapText="1"/>
      <protection hidden="1"/>
    </xf>
    <xf numFmtId="165" fontId="14" fillId="0" borderId="0" xfId="0" applyFont="1" applyAlignment="1" applyProtection="1">
      <alignment horizontal="left" wrapText="1"/>
      <protection hidden="1"/>
    </xf>
  </cellXfs>
  <cellStyles count="8">
    <cellStyle name="Heading 1" xfId="1" builtinId="16"/>
    <cellStyle name="Heading 4" xfId="2" builtinId="19"/>
    <cellStyle name="Input" xfId="3" builtinId="20"/>
    <cellStyle name="Normal" xfId="0" builtinId="0"/>
    <cellStyle name="Smart Percent" xfId="6" xr:uid="{566D6FB8-75AF-448A-B146-D9EF20678C74}"/>
    <cellStyle name="Smart Subtitle 1" xfId="4" xr:uid="{84058FF0-6BD4-458E-BC2C-C2C29B5E58A8}"/>
    <cellStyle name="Smart Subtotal" xfId="5" xr:uid="{83429529-8E19-484F-804F-23EC22C0CA56}"/>
    <cellStyle name="Smart Total" xfId="7" xr:uid="{DDD2CD9F-7364-428D-94C2-6C38474EDFA1}"/>
  </cellStyles>
  <dxfs count="1">
    <dxf>
      <fill>
        <patternFill>
          <bgColor theme="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92622</xdr:colOff>
      <xdr:row>0</xdr:row>
      <xdr:rowOff>144844</xdr:rowOff>
    </xdr:from>
    <xdr:to>
      <xdr:col>22</xdr:col>
      <xdr:colOff>387897</xdr:colOff>
      <xdr:row>33</xdr:row>
      <xdr:rowOff>156669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FAF9C95-563B-454C-9CD3-327DBB96B8CE}"/>
            </a:ext>
          </a:extLst>
        </xdr:cNvPr>
        <xdr:cNvSpPr txBox="1"/>
      </xdr:nvSpPr>
      <xdr:spPr>
        <a:xfrm>
          <a:off x="6878363" y="144844"/>
          <a:ext cx="8276568" cy="558230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square" rtlCol="0" anchor="t"/>
        <a:lstStyle/>
        <a:p>
          <a:pPr algn="l"/>
          <a:r>
            <a:rPr lang="en-US" sz="900" b="1">
              <a:latin typeface="Arial" panose="020B0604020202020204" pitchFamily="34" charset="0"/>
            </a:rPr>
            <a:t>Um skjalið</a:t>
          </a:r>
        </a:p>
        <a:p>
          <a:pPr algn="l"/>
          <a:r>
            <a:rPr lang="en-US" sz="900">
              <a:latin typeface="Arial" panose="020B0604020202020204" pitchFamily="34" charset="0"/>
            </a:rPr>
            <a:t>Skjalið er sett upp til að reikna út</a:t>
          </a:r>
          <a:r>
            <a:rPr lang="en-US" sz="900" baseline="0">
              <a:latin typeface="Arial" panose="020B0604020202020204" pitchFamily="34" charset="0"/>
            </a:rPr>
            <a:t> og bera saman þrjár leiðir; Gamli, Leið A og Leið B. </a:t>
          </a:r>
        </a:p>
        <a:p>
          <a:pPr algn="l"/>
          <a:endParaRPr lang="en-US" sz="900" baseline="0">
            <a:latin typeface="Arial" panose="020B0604020202020204" pitchFamily="34" charset="0"/>
          </a:endParaRPr>
        </a:p>
        <a:p>
          <a:pPr algn="l"/>
          <a:endParaRPr lang="en-US" sz="900" baseline="0">
            <a:latin typeface="Arial" panose="020B0604020202020204" pitchFamily="34" charset="0"/>
          </a:endParaRPr>
        </a:p>
        <a:p>
          <a:pPr algn="l"/>
          <a:r>
            <a:rPr lang="en-US" sz="900" b="1" baseline="0">
              <a:latin typeface="Arial" panose="020B0604020202020204" pitchFamily="34" charset="0"/>
            </a:rPr>
            <a:t>Sláðu inn eða velja nýjar forsendur í lituðu reitina</a:t>
          </a:r>
        </a:p>
        <a:p>
          <a:pPr algn="l"/>
          <a:endParaRPr lang="en-US" sz="900" b="1" baseline="0">
            <a:latin typeface="Arial" panose="020B0604020202020204" pitchFamily="34" charset="0"/>
          </a:endParaRPr>
        </a:p>
        <a:p>
          <a:pPr algn="l"/>
          <a:r>
            <a:rPr lang="en-US" sz="900" b="0" i="1" baseline="0">
              <a:latin typeface="Arial" panose="020B0604020202020204" pitchFamily="34" charset="0"/>
            </a:rPr>
            <a:t>Athygli er vakin á því að velja þarf réttan fjölda í áhöfn miðað við forsendur reiknivélinnar í Skipaflokk, sjá Fjöldi í áhöfn í forsendum.</a:t>
          </a:r>
        </a:p>
        <a:p>
          <a:pPr algn="l"/>
          <a:endParaRPr lang="en-US" sz="900" baseline="0">
            <a:latin typeface="Arial" panose="020B0604020202020204" pitchFamily="34" charset="0"/>
          </a:endParaRPr>
        </a:p>
        <a:p>
          <a:pPr algn="l"/>
          <a:endParaRPr lang="en-US" sz="900" baseline="0">
            <a:latin typeface="Arial" panose="020B0604020202020204" pitchFamily="34" charset="0"/>
          </a:endParaRPr>
        </a:p>
        <a:p>
          <a:pPr algn="l"/>
          <a:r>
            <a:rPr lang="en-US" sz="900" b="1" baseline="0">
              <a:latin typeface="Arial" panose="020B0604020202020204" pitchFamily="34" charset="0"/>
            </a:rPr>
            <a:t>Forsendur:</a:t>
          </a:r>
        </a:p>
        <a:p>
          <a:pPr algn="l"/>
          <a:endParaRPr lang="en-US" sz="900" b="1" baseline="0">
            <a:latin typeface="Arial" panose="020B0604020202020204" pitchFamily="34" charset="0"/>
          </a:endParaRPr>
        </a:p>
        <a:p>
          <a:pPr algn="l"/>
          <a:r>
            <a:rPr lang="en-US" sz="900" b="0" u="sng" baseline="0">
              <a:latin typeface="Arial" panose="020B0604020202020204" pitchFamily="34" charset="0"/>
            </a:rPr>
            <a:t>Aflaverðmæti</a:t>
          </a:r>
        </a:p>
        <a:p>
          <a:pPr algn="l"/>
          <a:r>
            <a:rPr lang="en-US" sz="900" b="0" u="none" baseline="0">
              <a:latin typeface="Arial" panose="020B0604020202020204" pitchFamily="34" charset="0"/>
            </a:rPr>
            <a:t>Slegið er inn aflaverðmæti ársins.</a:t>
          </a:r>
        </a:p>
        <a:p>
          <a:pPr algn="l"/>
          <a:endParaRPr lang="en-US" sz="900" b="0" u="none" baseline="0">
            <a:latin typeface="Arial" panose="020B0604020202020204" pitchFamily="34" charset="0"/>
          </a:endParaRPr>
        </a:p>
        <a:p>
          <a:pPr algn="l"/>
          <a:r>
            <a:rPr lang="en-US" sz="900" b="0" u="sng" baseline="0">
              <a:latin typeface="Arial" panose="020B0604020202020204" pitchFamily="34" charset="0"/>
            </a:rPr>
            <a:t>Skiptaverðmæti</a:t>
          </a:r>
        </a:p>
        <a:p>
          <a:pPr algn="l"/>
          <a:r>
            <a:rPr lang="en-US" sz="900" b="0" u="none" baseline="0">
              <a:latin typeface="Arial" panose="020B0604020202020204" pitchFamily="34" charset="0"/>
            </a:rPr>
            <a:t>Skiptaverðmæti reiknast 72% af aflaverðmæti fyrir skipaflokkinn Frystiskip, en 70% fyrir hina skipaflokkana.</a:t>
          </a:r>
        </a:p>
        <a:p>
          <a:pPr algn="l"/>
          <a:endParaRPr lang="en-US" sz="900" b="0" u="none" baseline="0">
            <a:latin typeface="Arial" panose="020B0604020202020204" pitchFamily="34" charset="0"/>
          </a:endParaRPr>
        </a:p>
        <a:p>
          <a:pPr algn="l"/>
          <a:r>
            <a:rPr lang="en-US" sz="900" b="0" u="sng" baseline="0">
              <a:latin typeface="Arial" panose="020B0604020202020204" pitchFamily="34" charset="0"/>
            </a:rPr>
            <a:t>Dagar á sjó</a:t>
          </a:r>
          <a:endParaRPr lang="en-US" sz="900" b="0" u="none" baseline="0">
            <a:latin typeface="Arial" panose="020B0604020202020204" pitchFamily="34" charset="0"/>
          </a:endParaRPr>
        </a:p>
        <a:p>
          <a:pPr algn="l"/>
          <a:r>
            <a:rPr lang="en-US" sz="900" b="0" u="none" baseline="0">
              <a:latin typeface="Arial" panose="020B0604020202020204" pitchFamily="34" charset="0"/>
            </a:rPr>
            <a:t>Fjöldi daga á sjó yfir árið.</a:t>
          </a:r>
        </a:p>
        <a:p>
          <a:pPr algn="l"/>
          <a:endParaRPr lang="en-US" sz="900" b="0" u="none" baseline="0">
            <a:latin typeface="Arial" panose="020B0604020202020204" pitchFamily="34" charset="0"/>
          </a:endParaRPr>
        </a:p>
        <a:p>
          <a:pPr algn="l"/>
          <a:r>
            <a:rPr lang="en-US" sz="900" b="0" u="sng" baseline="0">
              <a:latin typeface="Arial" panose="020B0604020202020204" pitchFamily="34" charset="0"/>
            </a:rPr>
            <a:t>Skipaflokkur</a:t>
          </a:r>
          <a:endParaRPr lang="en-US" sz="900" b="0" u="none" baseline="0">
            <a:latin typeface="Arial" panose="020B0604020202020204" pitchFamily="34" charset="0"/>
          </a:endParaRPr>
        </a:p>
        <a:p>
          <a:pPr algn="l"/>
          <a:r>
            <a:rPr lang="en-US" sz="900" b="0" u="none" baseline="0">
              <a:latin typeface="Arial" panose="020B0604020202020204" pitchFamily="34" charset="0"/>
            </a:rPr>
            <a:t>Hér þarf að velja reitinn C6, velja örina hægra megin á reitnum og síðan haka við viðeigandi skipaflokk.</a:t>
          </a:r>
        </a:p>
        <a:p>
          <a:pPr algn="l"/>
          <a:endParaRPr lang="en-US" sz="900" b="0" u="none" baseline="0">
            <a:latin typeface="Arial" panose="020B0604020202020204" pitchFamily="34" charset="0"/>
          </a:endParaRPr>
        </a:p>
        <a:p>
          <a:pPr algn="l"/>
          <a:r>
            <a:rPr lang="en-US" sz="900" b="0" u="sng" baseline="0">
              <a:latin typeface="Arial" panose="020B0604020202020204" pitchFamily="34" charset="0"/>
            </a:rPr>
            <a:t>Fjöldi í áhöfn</a:t>
          </a:r>
          <a:endParaRPr lang="en-US" sz="900" b="0" u="none" baseline="0">
            <a:latin typeface="Arial" panose="020B0604020202020204" pitchFamily="34" charset="0"/>
          </a:endParaRPr>
        </a:p>
        <a:p>
          <a:pPr algn="l"/>
          <a:r>
            <a:rPr lang="en-US" sz="900" b="0" i="0" u="none" baseline="0">
              <a:latin typeface="Arial" panose="020B0604020202020204" pitchFamily="34" charset="0"/>
            </a:rPr>
            <a:t>Velja þarf eftirfarandi fjölda í áhöfn miðað við skipaflokkana sem eru í boði í reiknivélinni með því að </a:t>
          </a:r>
          <a:r>
            <a:rPr lang="en-US" sz="9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velja örina hægra megin á reitnum og haka við réttan fjölda í áhöfn.</a:t>
          </a:r>
          <a:endParaRPr lang="en-US" sz="900" b="0" i="0" u="none" baseline="0">
            <a:latin typeface="Arial" panose="020B0604020202020204" pitchFamily="34" charset="0"/>
          </a:endParaRPr>
        </a:p>
        <a:p>
          <a:pPr algn="l"/>
          <a:r>
            <a:rPr lang="en-US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 til 27 fyrir Frystiskip miðað við Fob sölu</a:t>
          </a:r>
          <a:br>
            <a:rPr lang="en-US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 til 15 fyrir Skuttogarar 40m. að skráningarlend eða lengri</a:t>
          </a:r>
        </a:p>
        <a:p>
          <a:pPr algn="l"/>
          <a:r>
            <a:rPr lang="en-US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 til 14 fyrir Skuttogarar 29 - 42 metrar að lengd (29m til 39,99m)</a:t>
          </a:r>
        </a:p>
        <a:p>
          <a:pPr algn="l"/>
          <a:r>
            <a:rPr lang="en-US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 til 15 fyrir Loðnuveiðar með hringnót á skipum 501 rúml. og stærri</a:t>
          </a:r>
        </a:p>
        <a:p>
          <a:pPr algn="l"/>
          <a:r>
            <a:rPr lang="en-US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8 til 15 fyrir Uppsjávarskip veiðar með flotvörpu</a:t>
          </a:r>
        </a:p>
        <a:p>
          <a:pPr algn="l"/>
          <a:endParaRPr lang="en-US" sz="1000" b="0" i="0" u="none" strike="noStrik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sz="900" b="0" u="sng" baseline="0">
              <a:latin typeface="Arial" panose="020B0604020202020204" pitchFamily="34" charset="0"/>
            </a:rPr>
            <a:t>Starfsaldursálag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 u="none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+mn-cs"/>
            </a:rPr>
            <a:t>Hér þarf að velja reitinn C8, velja örina hægra megin á reitnum og síðan haka við viðeigandi starfsaldursálag.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 u="none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+mn-cs"/>
            </a:rPr>
            <a:t>Ef valið er minna en tvö ár hjá útgerð þá reiknast ekki starfsaldursálag í reiknivélinni.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900" b="0" u="none" baseline="0">
            <a:solidFill>
              <a:schemeClr val="dk1"/>
            </a:solidFill>
            <a:latin typeface="Arial" panose="020B0604020202020204" pitchFamily="34" charset="0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 u="sng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+mn-cs"/>
            </a:rPr>
            <a:t>Orlofsprósenta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 u="none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+mn-cs"/>
            </a:rPr>
            <a:t>Hér þarf að velja reitinn C9, velja örina hægra megin á reitnum og síðan haka við viðeigandi orlofsprósentu.</a:t>
          </a:r>
        </a:p>
        <a:p>
          <a:pPr algn="l"/>
          <a:endParaRPr lang="en-US" sz="900" b="0" u="sng" baseline="0">
            <a:solidFill>
              <a:schemeClr val="dk1"/>
            </a:solidFill>
            <a:latin typeface="Arial" panose="020B0604020202020204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485776</xdr:colOff>
      <xdr:row>26</xdr:row>
      <xdr:rowOff>114300</xdr:rowOff>
    </xdr:from>
    <xdr:to>
      <xdr:col>5</xdr:col>
      <xdr:colOff>790575</xdr:colOff>
      <xdr:row>30</xdr:row>
      <xdr:rowOff>85726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4A813CE2-E923-4F5B-A0AF-60BC4BC3FDB0}"/>
            </a:ext>
          </a:extLst>
        </xdr:cNvPr>
        <xdr:cNvSpPr txBox="1"/>
      </xdr:nvSpPr>
      <xdr:spPr>
        <a:xfrm>
          <a:off x="485776" y="4457700"/>
          <a:ext cx="6105524" cy="6191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square" rtlCol="0" anchor="t"/>
        <a:lstStyle/>
        <a:p>
          <a:pPr algn="l"/>
          <a:r>
            <a:rPr lang="en-US" sz="900" b="1">
              <a:latin typeface="Arial" panose="020B0604020202020204" pitchFamily="34" charset="0"/>
            </a:rPr>
            <a:t>Hvað þýðir</a:t>
          </a:r>
          <a:r>
            <a:rPr lang="en-US" sz="900" b="1" baseline="0">
              <a:latin typeface="Arial" panose="020B0604020202020204" pitchFamily="34" charset="0"/>
            </a:rPr>
            <a:t> niðurstaða útreikninga</a:t>
          </a:r>
          <a:endParaRPr lang="en-US" sz="900" b="1">
            <a:latin typeface="Arial" panose="020B0604020202020204" pitchFamily="34" charset="0"/>
          </a:endParaRPr>
        </a:p>
        <a:p>
          <a:pPr algn="l"/>
          <a:r>
            <a:rPr lang="en-US" sz="900">
              <a:latin typeface="Arial" panose="020B0604020202020204" pitchFamily="34" charset="0"/>
            </a:rPr>
            <a:t>Raunhækkun Leiða A og B samanborið við Gamla</a:t>
          </a:r>
          <a:r>
            <a:rPr lang="en-US" sz="900" baseline="0">
              <a:latin typeface="Arial" panose="020B0604020202020204" pitchFamily="34" charset="0"/>
            </a:rPr>
            <a:t> sýnir heildarbreytingu á launum þegar búið er að taka tillit til breytinga á launagreiðslum, launatengdum gjöldum og tryggingum ásamt 3,5% lífeyrisauka í leið A. </a:t>
          </a:r>
          <a:endParaRPr lang="en-US" sz="900">
            <a:latin typeface="Arial" panose="020B0604020202020204" pitchFamily="34" charset="0"/>
          </a:endParaRPr>
        </a:p>
        <a:p>
          <a:pPr algn="l"/>
          <a:endParaRPr lang="en-US" sz="900">
            <a:latin typeface="Arial" panose="020B0604020202020204" pitchFamily="34" charset="0"/>
          </a:endParaRPr>
        </a:p>
        <a:p>
          <a:pPr algn="l"/>
          <a:endParaRPr lang="en-US" sz="900" b="0" u="sng" baseline="0">
            <a:solidFill>
              <a:schemeClr val="dk1"/>
            </a:solidFill>
            <a:latin typeface="Arial" panose="020B0604020202020204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44</xdr:col>
      <xdr:colOff>183931</xdr:colOff>
      <xdr:row>6</xdr:row>
      <xdr:rowOff>144518</xdr:rowOff>
    </xdr:from>
    <xdr:to>
      <xdr:col>53</xdr:col>
      <xdr:colOff>328448</xdr:colOff>
      <xdr:row>36</xdr:row>
      <xdr:rowOff>19707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4C3F6302-19A9-476C-82BF-952AB69B1B68}"/>
            </a:ext>
          </a:extLst>
        </xdr:cNvPr>
        <xdr:cNvSpPr txBox="1"/>
      </xdr:nvSpPr>
      <xdr:spPr>
        <a:xfrm>
          <a:off x="26656862" y="1195552"/>
          <a:ext cx="4933293" cy="487417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23</xdr:col>
      <xdr:colOff>122465</xdr:colOff>
      <xdr:row>89</xdr:row>
      <xdr:rowOff>81643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02C9A78-BB85-4BDA-AD1C-E4FB84A9C145}"/>
            </a:ext>
          </a:extLst>
        </xdr:cNvPr>
        <xdr:cNvSpPr txBox="1"/>
      </xdr:nvSpPr>
      <xdr:spPr>
        <a:xfrm>
          <a:off x="0" y="0"/>
          <a:ext cx="21295179" cy="1340303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Blue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B3BF08-C068-4C4B-894C-18E366C24D6D}">
  <dimension ref="B1:BA38"/>
  <sheetViews>
    <sheetView showGridLines="0" tabSelected="1" zoomScale="145" zoomScaleNormal="145" workbookViewId="0">
      <selection activeCell="C7" sqref="C7"/>
    </sheetView>
  </sheetViews>
  <sheetFormatPr defaultRowHeight="12" x14ac:dyDescent="0.2"/>
  <cols>
    <col min="2" max="2" width="28.5" customWidth="1"/>
    <col min="3" max="3" width="28.83203125" customWidth="1"/>
    <col min="4" max="4" width="14.5" customWidth="1"/>
    <col min="5" max="6" width="14.1640625" bestFit="1" customWidth="1"/>
  </cols>
  <sheetData>
    <row r="1" spans="2:53" ht="15" x14ac:dyDescent="0.25">
      <c r="B1" s="29" t="s">
        <v>49</v>
      </c>
    </row>
    <row r="2" spans="2:53" ht="14.25" customHeight="1" thickBot="1" x14ac:dyDescent="0.25">
      <c r="B2" s="30" t="s">
        <v>70</v>
      </c>
      <c r="C2" s="2"/>
      <c r="D2" s="3"/>
      <c r="E2" s="3"/>
      <c r="F2" s="3"/>
      <c r="G2" s="3"/>
      <c r="H2" s="3"/>
      <c r="I2" s="3"/>
    </row>
    <row r="3" spans="2:53" ht="15.75" thickTop="1" x14ac:dyDescent="0.2">
      <c r="B3" s="3" t="s">
        <v>50</v>
      </c>
      <c r="C3" s="14">
        <v>2000000000</v>
      </c>
      <c r="D3" s="4" t="s">
        <v>51</v>
      </c>
      <c r="E3" s="4"/>
      <c r="F3" s="4"/>
      <c r="G3" s="3"/>
      <c r="H3" s="3"/>
      <c r="I3" s="3"/>
      <c r="AT3" s="3"/>
      <c r="AU3" s="3"/>
      <c r="AV3" s="3"/>
      <c r="AW3" s="3"/>
      <c r="AX3" s="3"/>
      <c r="AY3" s="3"/>
      <c r="AZ3" s="3"/>
      <c r="BA3" s="3"/>
    </row>
    <row r="4" spans="2:53" ht="12.75" x14ac:dyDescent="0.2">
      <c r="B4" s="3" t="s">
        <v>52</v>
      </c>
      <c r="C4" s="24">
        <f>IF(C6="Frystiskip miðað við Fob sölu",(C3*0.72),(C3*0.7))</f>
        <v>1400000000</v>
      </c>
      <c r="D4" s="4" t="s">
        <v>53</v>
      </c>
      <c r="E4" s="4"/>
      <c r="F4" s="4"/>
      <c r="G4" s="3"/>
      <c r="H4" s="3"/>
      <c r="I4" s="3"/>
      <c r="AT4" s="3"/>
      <c r="AU4" s="3"/>
      <c r="AV4" s="3"/>
      <c r="AW4" s="3"/>
      <c r="AX4" s="3"/>
      <c r="AY4" s="3"/>
      <c r="AZ4" s="3"/>
      <c r="BA4" s="3"/>
    </row>
    <row r="5" spans="2:53" ht="12.75" x14ac:dyDescent="0.2">
      <c r="B5" s="3" t="s">
        <v>54</v>
      </c>
      <c r="C5" s="10">
        <v>170</v>
      </c>
      <c r="D5" s="4" t="s">
        <v>55</v>
      </c>
      <c r="E5" s="4"/>
      <c r="F5" s="4"/>
      <c r="G5" s="3"/>
      <c r="H5" s="3"/>
      <c r="I5" s="3"/>
      <c r="AT5" s="3"/>
      <c r="AU5" s="3"/>
      <c r="AV5" s="3"/>
      <c r="AW5" s="3"/>
      <c r="AX5" s="3"/>
      <c r="AY5" s="3"/>
      <c r="AZ5" s="3"/>
      <c r="BA5" s="3"/>
    </row>
    <row r="6" spans="2:53" ht="25.5" x14ac:dyDescent="0.2">
      <c r="B6" s="3" t="s">
        <v>10</v>
      </c>
      <c r="C6" s="11" t="s">
        <v>15</v>
      </c>
      <c r="D6" s="4" t="s">
        <v>53</v>
      </c>
      <c r="E6" s="4"/>
      <c r="F6" s="4"/>
      <c r="G6" s="3"/>
      <c r="H6" s="3"/>
      <c r="I6" s="3"/>
      <c r="AT6" s="3"/>
      <c r="AU6" s="3"/>
      <c r="AV6" s="3"/>
      <c r="AW6" s="3"/>
      <c r="AX6" s="3"/>
      <c r="AY6" s="3"/>
      <c r="AZ6" s="3"/>
      <c r="BA6" s="3"/>
    </row>
    <row r="7" spans="2:53" ht="12.75" x14ac:dyDescent="0.2">
      <c r="B7" s="3" t="s">
        <v>0</v>
      </c>
      <c r="C7" s="12">
        <v>15</v>
      </c>
      <c r="D7" s="4" t="s">
        <v>56</v>
      </c>
      <c r="E7" s="5"/>
      <c r="F7" s="5"/>
      <c r="G7" s="3"/>
      <c r="H7" s="3"/>
      <c r="I7" s="3"/>
      <c r="AT7" s="3"/>
      <c r="AU7" s="3"/>
      <c r="AV7" s="3"/>
      <c r="AW7" s="3"/>
      <c r="AX7" s="3"/>
      <c r="AY7" s="3"/>
      <c r="AZ7" s="3"/>
      <c r="BA7" s="3"/>
    </row>
    <row r="8" spans="2:53" ht="12.75" x14ac:dyDescent="0.2">
      <c r="B8" s="3" t="s">
        <v>23</v>
      </c>
      <c r="C8" s="10" t="s">
        <v>26</v>
      </c>
      <c r="D8" s="4" t="s">
        <v>53</v>
      </c>
      <c r="E8" s="4"/>
      <c r="F8" s="4"/>
      <c r="G8" s="3"/>
      <c r="H8" s="3"/>
      <c r="I8" s="3"/>
      <c r="AT8" s="3"/>
      <c r="AU8" s="3"/>
      <c r="AV8" s="3"/>
      <c r="AW8" s="3"/>
      <c r="AX8" s="3"/>
      <c r="AY8" s="3"/>
      <c r="AZ8" s="3"/>
      <c r="BA8" s="3"/>
    </row>
    <row r="9" spans="2:53" ht="12.75" x14ac:dyDescent="0.2">
      <c r="B9" s="3" t="s">
        <v>29</v>
      </c>
      <c r="C9" s="13">
        <v>0.1159</v>
      </c>
      <c r="D9" s="4" t="s">
        <v>53</v>
      </c>
      <c r="E9" s="4"/>
      <c r="F9" s="4"/>
      <c r="G9" s="3"/>
      <c r="H9" s="3"/>
      <c r="I9" s="3"/>
      <c r="AT9" s="37" t="s">
        <v>10</v>
      </c>
      <c r="AU9" s="38" t="str">
        <f>VLOOKUP(Útreikningur!C6,Útreikningur!$AT$10:$AU$14,2,FALSE)</f>
        <v>Lmh</v>
      </c>
      <c r="AV9" s="3"/>
      <c r="AW9" s="3"/>
      <c r="AX9" s="3"/>
      <c r="AY9" s="3"/>
      <c r="AZ9" s="3"/>
      <c r="BA9" s="3"/>
    </row>
    <row r="10" spans="2:53" ht="12.75" x14ac:dyDescent="0.2">
      <c r="B10" s="3"/>
      <c r="C10" s="3"/>
      <c r="D10" s="3"/>
      <c r="E10" s="3"/>
      <c r="F10" s="3"/>
      <c r="G10" s="3"/>
      <c r="H10" s="3"/>
      <c r="I10" s="3"/>
      <c r="AT10" s="39" t="s">
        <v>12</v>
      </c>
      <c r="AU10" s="38" t="s">
        <v>4</v>
      </c>
      <c r="AV10" s="3"/>
      <c r="AW10" s="3"/>
      <c r="AX10" s="3"/>
      <c r="AY10" s="3"/>
      <c r="AZ10" s="3"/>
      <c r="BA10" s="3"/>
    </row>
    <row r="11" spans="2:53" ht="12.75" customHeight="1" x14ac:dyDescent="0.2">
      <c r="B11" s="3"/>
      <c r="C11" s="48" t="str">
        <f>IF(E15=0,"Athugið. Fjöldi í áhöfn er ekki innan leyfilegra marka fyrir útreikninga. Vinsamlegast uppfærið með því að ýta á flettigluggann.","")</f>
        <v/>
      </c>
      <c r="D11" s="48"/>
      <c r="E11" s="48"/>
      <c r="F11" s="48"/>
      <c r="G11" s="3"/>
      <c r="H11" s="3"/>
      <c r="I11" s="3"/>
      <c r="AT11" s="39" t="s">
        <v>13</v>
      </c>
      <c r="AU11" s="38" t="s">
        <v>5</v>
      </c>
      <c r="AV11" s="3"/>
      <c r="AW11" s="3"/>
      <c r="AX11" s="3"/>
      <c r="AY11" s="3"/>
      <c r="AZ11" s="3"/>
      <c r="BA11" s="3"/>
    </row>
    <row r="12" spans="2:53" ht="12.75" x14ac:dyDescent="0.2">
      <c r="B12" s="3"/>
      <c r="C12" s="48"/>
      <c r="D12" s="48"/>
      <c r="E12" s="48"/>
      <c r="F12" s="48"/>
      <c r="G12" s="3"/>
      <c r="H12" s="3"/>
      <c r="I12" s="3"/>
      <c r="AT12" s="39" t="s">
        <v>14</v>
      </c>
      <c r="AU12" s="38" t="s">
        <v>6</v>
      </c>
      <c r="AV12" s="3"/>
      <c r="AW12" s="3"/>
      <c r="AX12" s="3"/>
      <c r="AY12" s="3"/>
      <c r="AZ12" s="3"/>
      <c r="BA12" s="3"/>
    </row>
    <row r="13" spans="2:53" ht="15" x14ac:dyDescent="0.25">
      <c r="B13" s="29" t="s">
        <v>57</v>
      </c>
      <c r="C13" s="3"/>
      <c r="D13" s="3"/>
      <c r="E13" s="3"/>
      <c r="F13" s="3"/>
      <c r="G13" s="3"/>
      <c r="H13" s="3"/>
      <c r="I13" s="3"/>
      <c r="AT13" s="39" t="s">
        <v>15</v>
      </c>
      <c r="AU13" s="38" t="s">
        <v>7</v>
      </c>
      <c r="AV13" s="3"/>
      <c r="AW13" s="3"/>
      <c r="AX13" s="3"/>
      <c r="AY13" s="3"/>
      <c r="AZ13" s="3"/>
      <c r="BA13" s="3"/>
    </row>
    <row r="14" spans="2:53" ht="13.5" thickBot="1" x14ac:dyDescent="0.25">
      <c r="B14" s="1" t="s">
        <v>69</v>
      </c>
      <c r="C14" s="1"/>
      <c r="D14" s="6" t="s">
        <v>1</v>
      </c>
      <c r="E14" s="6" t="s">
        <v>2</v>
      </c>
      <c r="F14" s="6" t="s">
        <v>3</v>
      </c>
      <c r="G14" s="3"/>
      <c r="H14" s="3"/>
      <c r="I14" s="3"/>
      <c r="AT14" s="39" t="s">
        <v>16</v>
      </c>
      <c r="AU14" s="38" t="s">
        <v>8</v>
      </c>
      <c r="AV14" s="3"/>
      <c r="AW14" s="3"/>
      <c r="AX14" s="3"/>
      <c r="AY14" s="3"/>
      <c r="AZ14" s="3"/>
      <c r="BA14" s="3"/>
    </row>
    <row r="15" spans="2:53" ht="13.5" thickTop="1" x14ac:dyDescent="0.2">
      <c r="B15" s="3" t="s">
        <v>58</v>
      </c>
      <c r="C15" s="3"/>
      <c r="D15" s="15">
        <f>IFERROR(VLOOKUP(C6&amp;C7,Forsendur!B2:F32,3,FALSE)*C4/C7,0)</f>
        <v>26319999.999999996</v>
      </c>
      <c r="E15" s="16">
        <f>IFERROR(VLOOKUP(C6&amp;C7,Forsendur!B2:F32,4,FALSE)*C3/C7,0)</f>
        <v>26013333.333333332</v>
      </c>
      <c r="F15" s="15">
        <f>IFERROR(VLOOKUP(C6&amp;C7,Forsendur!B2:F32,5,FALSE)*C3/C7,0)</f>
        <v>26506666.666666668</v>
      </c>
      <c r="G15" s="3"/>
      <c r="H15" s="3"/>
      <c r="I15" s="3"/>
      <c r="AT15" s="3"/>
      <c r="AU15" s="3"/>
      <c r="AV15" s="3"/>
      <c r="AW15" s="3"/>
      <c r="AX15" s="3"/>
      <c r="AY15" s="3"/>
      <c r="AZ15" s="3"/>
      <c r="BA15" s="3"/>
    </row>
    <row r="16" spans="2:53" ht="12.75" x14ac:dyDescent="0.2">
      <c r="B16" s="3" t="s">
        <v>23</v>
      </c>
      <c r="C16" s="3"/>
      <c r="D16" s="15">
        <f>IF(D15=0,0,VLOOKUP(C8,Forsendur!I21:K23,2,FALSE)*C5)</f>
        <v>74070.133333333346</v>
      </c>
      <c r="E16" s="16">
        <f>IF(E15=0,0,VLOOKUP(C8,Forsendur!I21:K23,3,FALSE)*C5)</f>
        <v>102912.78666666668</v>
      </c>
      <c r="F16" s="15">
        <f>IF(F15=0,0,VLOOKUP(C8,Forsendur!I21:K23,3,FALSE)*C5)</f>
        <v>102912.78666666668</v>
      </c>
      <c r="G16" s="3"/>
      <c r="H16" s="3"/>
      <c r="I16" s="3"/>
      <c r="AT16" s="3"/>
      <c r="AU16" s="3"/>
      <c r="AV16" s="3"/>
      <c r="AW16" s="3"/>
      <c r="AX16" s="3"/>
      <c r="AY16" s="3"/>
      <c r="AZ16" s="3"/>
      <c r="BA16" s="3"/>
    </row>
    <row r="17" spans="2:53" ht="15" x14ac:dyDescent="0.25">
      <c r="B17" s="3" t="s">
        <v>59</v>
      </c>
      <c r="C17" s="3"/>
      <c r="D17" s="15">
        <f>SUM(D15:D16)*$C$9</f>
        <v>3059072.728453333</v>
      </c>
      <c r="E17" s="16">
        <f>SUM(E15:E16)*$C$9</f>
        <v>3026872.9253079998</v>
      </c>
      <c r="F17" s="15">
        <f>SUM(F15:F16)*$C$9</f>
        <v>3084050.2586413333</v>
      </c>
      <c r="G17" s="3"/>
      <c r="H17" s="3"/>
      <c r="I17" s="3"/>
      <c r="AT17" s="40" t="s">
        <v>12</v>
      </c>
      <c r="AU17" s="40" t="s">
        <v>13</v>
      </c>
      <c r="AV17" s="40" t="s">
        <v>14</v>
      </c>
      <c r="AW17" s="41" t="s">
        <v>15</v>
      </c>
      <c r="AX17" s="41" t="s">
        <v>16</v>
      </c>
      <c r="AY17" s="35"/>
      <c r="AZ17" s="3"/>
      <c r="BA17" s="3"/>
    </row>
    <row r="18" spans="2:53" ht="12.75" x14ac:dyDescent="0.2">
      <c r="B18" s="7" t="s">
        <v>60</v>
      </c>
      <c r="C18" s="7"/>
      <c r="D18" s="17">
        <f>SUM(D15:D17)</f>
        <v>29453142.861786664</v>
      </c>
      <c r="E18" s="18">
        <f>SUM(E15:E17)</f>
        <v>29143119.045307998</v>
      </c>
      <c r="F18" s="17">
        <f>SUM(F15:F17)</f>
        <v>29693629.711974666</v>
      </c>
      <c r="G18" s="3"/>
      <c r="H18" s="3"/>
      <c r="I18" s="3"/>
      <c r="AT18" s="34">
        <v>20</v>
      </c>
      <c r="AU18" s="34">
        <v>12</v>
      </c>
      <c r="AV18" s="34">
        <v>10</v>
      </c>
      <c r="AW18" s="42">
        <v>10</v>
      </c>
      <c r="AX18" s="42">
        <v>8</v>
      </c>
      <c r="AY18" s="35"/>
      <c r="AZ18" s="3"/>
      <c r="BA18" s="3"/>
    </row>
    <row r="19" spans="2:53" ht="12.75" x14ac:dyDescent="0.2">
      <c r="B19" s="8" t="s">
        <v>61</v>
      </c>
      <c r="C19" s="8"/>
      <c r="D19" s="19"/>
      <c r="E19" s="20">
        <f>IF(E18=0,0,E18/D18-1)</f>
        <v>-1.0526001178668754E-2</v>
      </c>
      <c r="F19" s="21">
        <f>IF(F18=0,0,F18/D18-1)</f>
        <v>8.1650658239265095E-3</v>
      </c>
      <c r="G19" s="3"/>
      <c r="H19" s="3"/>
      <c r="I19" s="3"/>
      <c r="AT19" s="34">
        <v>21</v>
      </c>
      <c r="AU19" s="34">
        <v>13</v>
      </c>
      <c r="AV19" s="34">
        <v>11</v>
      </c>
      <c r="AW19" s="42">
        <v>11</v>
      </c>
      <c r="AX19" s="42">
        <v>9</v>
      </c>
      <c r="AY19" s="35"/>
      <c r="AZ19" s="3"/>
      <c r="BA19" s="3"/>
    </row>
    <row r="20" spans="2:53" ht="12.75" x14ac:dyDescent="0.2">
      <c r="B20" s="3" t="s">
        <v>62</v>
      </c>
      <c r="C20" s="3"/>
      <c r="D20" s="15">
        <f>D18*8%</f>
        <v>2356251.4289429332</v>
      </c>
      <c r="E20" s="16">
        <f>E18*8%</f>
        <v>2331449.52362464</v>
      </c>
      <c r="F20" s="15">
        <f>F18*8%</f>
        <v>2375490.3769579735</v>
      </c>
      <c r="G20" s="3"/>
      <c r="H20" s="3"/>
      <c r="I20" s="3"/>
      <c r="AT20" s="34">
        <v>22</v>
      </c>
      <c r="AU20" s="34">
        <v>14</v>
      </c>
      <c r="AV20" s="34">
        <v>12</v>
      </c>
      <c r="AW20" s="42">
        <v>12</v>
      </c>
      <c r="AX20" s="42">
        <v>10</v>
      </c>
      <c r="AY20" s="35"/>
      <c r="AZ20" s="3"/>
      <c r="BA20" s="3"/>
    </row>
    <row r="21" spans="2:53" ht="12.75" x14ac:dyDescent="0.2">
      <c r="B21" s="3" t="s">
        <v>63</v>
      </c>
      <c r="C21" s="3"/>
      <c r="D21" s="15">
        <f>D18*2%</f>
        <v>589062.8572357333</v>
      </c>
      <c r="E21" s="16">
        <f>E18*2%</f>
        <v>582862.38090615999</v>
      </c>
      <c r="F21" s="15">
        <f>F18*2%</f>
        <v>593872.59423949337</v>
      </c>
      <c r="G21" s="3"/>
      <c r="H21" s="3"/>
      <c r="I21" s="3"/>
      <c r="AT21" s="34">
        <v>23</v>
      </c>
      <c r="AU21" s="34">
        <v>15</v>
      </c>
      <c r="AV21" s="34">
        <v>13</v>
      </c>
      <c r="AW21" s="42">
        <v>13</v>
      </c>
      <c r="AX21" s="42">
        <v>11</v>
      </c>
      <c r="AY21" s="35"/>
      <c r="AZ21" s="3"/>
      <c r="BA21" s="3"/>
    </row>
    <row r="22" spans="2:53" ht="12.75" x14ac:dyDescent="0.2">
      <c r="B22" s="3" t="s">
        <v>64</v>
      </c>
      <c r="C22" s="3"/>
      <c r="D22" s="15"/>
      <c r="E22" s="16">
        <f>E18*3.5%</f>
        <v>1020009.16658578</v>
      </c>
      <c r="F22" s="15"/>
      <c r="G22" s="3"/>
      <c r="H22" s="3"/>
      <c r="I22" s="3"/>
      <c r="AT22" s="34">
        <v>24</v>
      </c>
      <c r="AU22" s="33"/>
      <c r="AV22" s="34">
        <v>14</v>
      </c>
      <c r="AW22" s="42">
        <v>14</v>
      </c>
      <c r="AX22" s="42">
        <v>12</v>
      </c>
      <c r="AY22" s="35"/>
    </row>
    <row r="23" spans="2:53" ht="12.75" x14ac:dyDescent="0.2">
      <c r="B23" s="3" t="s">
        <v>65</v>
      </c>
      <c r="C23" s="3"/>
      <c r="D23" s="15">
        <f>IF(D15=0,0,-5597/30*$C$5)</f>
        <v>-31716.333333333332</v>
      </c>
      <c r="E23" s="16">
        <f>IF(E15=0,0,-10000/30*$C$5)</f>
        <v>-56666.666666666664</v>
      </c>
      <c r="F23" s="15">
        <f>IF(F15=0,0,-10000/30*$C$5)</f>
        <v>-56666.666666666664</v>
      </c>
      <c r="G23" s="3"/>
      <c r="H23" s="3"/>
      <c r="I23" s="3"/>
      <c r="AT23" s="34">
        <v>25</v>
      </c>
      <c r="AU23" s="33"/>
      <c r="AV23" s="33"/>
      <c r="AW23" s="42">
        <v>15</v>
      </c>
      <c r="AX23" s="42">
        <v>13</v>
      </c>
      <c r="AY23" s="35"/>
    </row>
    <row r="24" spans="2:53" ht="13.5" thickBot="1" x14ac:dyDescent="0.25">
      <c r="B24" s="9" t="s">
        <v>66</v>
      </c>
      <c r="C24" s="9"/>
      <c r="D24" s="22">
        <f>SUM(D18:D23)</f>
        <v>32366740.814631999</v>
      </c>
      <c r="E24" s="23">
        <f>SUM(E18:E23)</f>
        <v>33020773.43923191</v>
      </c>
      <c r="F24" s="22">
        <f>SUM(F18:F23)</f>
        <v>32606326.024670526</v>
      </c>
      <c r="G24" s="3"/>
      <c r="H24" s="3"/>
      <c r="I24" s="3"/>
      <c r="AT24" s="34">
        <v>26</v>
      </c>
      <c r="AU24" s="33"/>
      <c r="AV24" s="33"/>
      <c r="AW24" s="35"/>
      <c r="AX24" s="42">
        <v>14</v>
      </c>
      <c r="AY24" s="35"/>
    </row>
    <row r="25" spans="2:53" ht="12.75" x14ac:dyDescent="0.2">
      <c r="B25" s="25" t="s">
        <v>68</v>
      </c>
      <c r="C25" s="25"/>
      <c r="D25" s="26"/>
      <c r="E25" s="31">
        <f>+E24-D24</f>
        <v>654032.62459991127</v>
      </c>
      <c r="F25" s="32">
        <f>+F24-D24</f>
        <v>239585.21003852785</v>
      </c>
      <c r="G25" s="3"/>
      <c r="H25" s="3"/>
      <c r="I25" s="3"/>
      <c r="AT25" s="34">
        <v>27</v>
      </c>
      <c r="AU25" s="33"/>
      <c r="AV25" s="33"/>
      <c r="AW25" s="35"/>
      <c r="AX25" s="42">
        <v>15</v>
      </c>
      <c r="AY25" s="35"/>
    </row>
    <row r="26" spans="2:53" ht="12.75" x14ac:dyDescent="0.2">
      <c r="B26" s="25" t="s">
        <v>71</v>
      </c>
      <c r="C26" s="25"/>
      <c r="D26" s="26"/>
      <c r="E26" s="27">
        <f>IF(E24=0,0,E24/D24-1)</f>
        <v>2.020693490103409E-2</v>
      </c>
      <c r="F26" s="28">
        <f>IF(F15=0,0,F24/D24-1)</f>
        <v>7.4022037439809285E-3</v>
      </c>
      <c r="G26" s="3"/>
      <c r="H26" s="3"/>
      <c r="I26" s="3"/>
    </row>
    <row r="27" spans="2:53" ht="12.75" x14ac:dyDescent="0.2">
      <c r="B27" s="3"/>
      <c r="C27" s="3"/>
      <c r="D27" s="3"/>
      <c r="E27" s="3"/>
      <c r="F27" s="3"/>
      <c r="G27" s="3"/>
      <c r="H27" s="3"/>
      <c r="I27" s="3"/>
    </row>
    <row r="28" spans="2:53" ht="12.75" x14ac:dyDescent="0.2">
      <c r="B28" s="3"/>
      <c r="C28" s="3"/>
      <c r="D28" s="3"/>
      <c r="E28" s="3"/>
      <c r="F28" s="3"/>
      <c r="G28" s="3"/>
      <c r="H28" s="3"/>
      <c r="I28" s="3"/>
      <c r="AT28" s="37" t="s">
        <v>23</v>
      </c>
    </row>
    <row r="29" spans="2:53" ht="12.75" x14ac:dyDescent="0.2">
      <c r="B29" s="3"/>
      <c r="C29" s="3"/>
      <c r="D29" s="3"/>
      <c r="E29" s="3"/>
      <c r="F29" s="3"/>
      <c r="G29" s="3"/>
      <c r="H29" s="3"/>
      <c r="I29" s="3"/>
      <c r="AT29" t="s">
        <v>73</v>
      </c>
    </row>
    <row r="30" spans="2:53" ht="12.75" x14ac:dyDescent="0.2">
      <c r="B30" s="3"/>
      <c r="C30" s="3"/>
      <c r="D30" s="3"/>
      <c r="E30" s="3"/>
      <c r="F30" s="3"/>
      <c r="G30" s="3"/>
      <c r="H30" s="3"/>
      <c r="I30" s="3"/>
      <c r="AT30" s="43" t="s">
        <v>67</v>
      </c>
    </row>
    <row r="31" spans="2:53" ht="12.75" x14ac:dyDescent="0.2">
      <c r="B31" s="3"/>
      <c r="C31" s="3"/>
      <c r="D31" s="3"/>
      <c r="E31" s="3"/>
      <c r="F31" s="3"/>
      <c r="G31" s="3"/>
      <c r="H31" s="3"/>
      <c r="I31" s="3"/>
      <c r="AT31" s="43" t="s">
        <v>26</v>
      </c>
    </row>
    <row r="32" spans="2:53" ht="12.75" x14ac:dyDescent="0.2">
      <c r="B32" s="3"/>
      <c r="C32" s="3"/>
      <c r="D32" s="3"/>
      <c r="E32" s="3"/>
      <c r="F32" s="3"/>
      <c r="G32" s="3"/>
      <c r="H32" s="3"/>
      <c r="I32" s="3"/>
      <c r="AT32" s="37" t="s">
        <v>29</v>
      </c>
    </row>
    <row r="33" spans="2:46" ht="12.75" x14ac:dyDescent="0.2">
      <c r="B33" s="3"/>
      <c r="C33" s="3"/>
      <c r="D33" s="3"/>
      <c r="E33" s="3"/>
      <c r="F33" s="3"/>
      <c r="G33" s="3"/>
      <c r="H33" s="3"/>
      <c r="I33" s="3"/>
      <c r="AT33" s="44">
        <v>0.1017</v>
      </c>
    </row>
    <row r="34" spans="2:46" ht="12.75" x14ac:dyDescent="0.2">
      <c r="B34" s="3"/>
      <c r="C34" s="3"/>
      <c r="D34" s="3"/>
      <c r="E34" s="3"/>
      <c r="F34" s="3"/>
      <c r="G34" s="3"/>
      <c r="H34" s="3"/>
      <c r="I34" s="3"/>
      <c r="AT34" s="44">
        <v>0.1159</v>
      </c>
    </row>
    <row r="35" spans="2:46" ht="12.75" x14ac:dyDescent="0.2">
      <c r="B35" s="3"/>
      <c r="C35" s="3"/>
      <c r="D35" s="3"/>
      <c r="E35" s="3"/>
      <c r="F35" s="3"/>
      <c r="G35" s="3"/>
      <c r="H35" s="3"/>
      <c r="I35" s="3"/>
      <c r="AT35" s="44">
        <v>0.13039999999999999</v>
      </c>
    </row>
    <row r="36" spans="2:46" ht="12.75" x14ac:dyDescent="0.2">
      <c r="B36" s="3"/>
      <c r="C36" s="3"/>
      <c r="D36" s="3"/>
      <c r="E36" s="3"/>
      <c r="F36" s="3"/>
      <c r="G36" s="3"/>
      <c r="H36" s="3"/>
      <c r="I36" s="3"/>
    </row>
    <row r="37" spans="2:46" ht="12.75" x14ac:dyDescent="0.2">
      <c r="B37" s="3"/>
      <c r="C37" s="3"/>
      <c r="D37" s="3"/>
      <c r="E37" s="3"/>
      <c r="F37" s="3"/>
      <c r="G37" s="3"/>
      <c r="H37" s="3"/>
      <c r="I37" s="3"/>
    </row>
    <row r="38" spans="2:46" ht="12.75" x14ac:dyDescent="0.2">
      <c r="B38" s="3"/>
      <c r="C38" s="3"/>
      <c r="D38" s="3"/>
      <c r="E38" s="3"/>
      <c r="F38" s="3"/>
      <c r="G38" s="3"/>
      <c r="H38" s="3"/>
      <c r="I38" s="3"/>
    </row>
  </sheetData>
  <sheetProtection algorithmName="SHA-512" hashValue="mZb/Cj96/31/cV24xjnVLcT5RUX2BVg3yuaQI417Wa8n+m5zQGp0/xu3pDluGU0DSw2T/E+daVJbupWyY+t1Hw==" saltValue="yvE4Kb+pvanZtRoTiEm/Dw==" spinCount="100000" sheet="1" objects="1" scenarios="1"/>
  <mergeCells count="1">
    <mergeCell ref="C11:F12"/>
  </mergeCells>
  <conditionalFormatting sqref="C11:F12">
    <cfRule type="expression" dxfId="0" priority="1">
      <formula>$E$15=0</formula>
    </cfRule>
  </conditionalFormatting>
  <dataValidations count="4">
    <dataValidation type="list" allowBlank="1" showInputMessage="1" showErrorMessage="1" sqref="C7" xr:uid="{6F7879DA-5E0D-4BCF-999A-37AB3696F700}">
      <formula1>INDIRECT($AU$9)</formula1>
    </dataValidation>
    <dataValidation type="list" allowBlank="1" showInputMessage="1" showErrorMessage="1" sqref="C6" xr:uid="{7FD34072-C161-496E-8A60-48397BBB668E}">
      <formula1>$AT$17:$AX$17</formula1>
    </dataValidation>
    <dataValidation type="list" allowBlank="1" showInputMessage="1" showErrorMessage="1" sqref="C9" xr:uid="{CD7F9270-0EA1-4FFD-AF4B-6F00F810ED91}">
      <formula1>$AT$33:$AT$35</formula1>
    </dataValidation>
    <dataValidation type="list" allowBlank="1" showInputMessage="1" showErrorMessage="1" sqref="C8" xr:uid="{CD6CCA37-17E7-4DBB-99FB-772E2C915CF4}">
      <formula1>$AT$29:$AT$31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D94AA9-DD72-4BCB-9D28-8C289D06F2C7}">
  <sheetPr>
    <pageSetUpPr fitToPage="1"/>
  </sheetPr>
  <dimension ref="A1:P47"/>
  <sheetViews>
    <sheetView showGridLines="0" zoomScale="130" zoomScaleNormal="130" workbookViewId="0"/>
  </sheetViews>
  <sheetFormatPr defaultRowHeight="12" x14ac:dyDescent="0.2"/>
  <cols>
    <col min="1" max="1" width="2.33203125" style="35" customWidth="1"/>
    <col min="2" max="2" width="55.83203125" style="35" bestFit="1" customWidth="1"/>
    <col min="3" max="3" width="12.83203125" style="35" bestFit="1" customWidth="1"/>
    <col min="4" max="4" width="9.33203125" style="35"/>
    <col min="5" max="5" width="8.1640625" style="35" bestFit="1" customWidth="1"/>
    <col min="6" max="6" width="18.83203125" style="35" customWidth="1"/>
    <col min="7" max="8" width="9.33203125" style="35"/>
    <col min="9" max="9" width="27.33203125" style="35" customWidth="1"/>
    <col min="10" max="13" width="13.83203125" style="35" customWidth="1"/>
    <col min="14" max="18" width="23.1640625" style="35" customWidth="1"/>
    <col min="19" max="16384" width="9.33203125" style="35"/>
  </cols>
  <sheetData>
    <row r="1" spans="1:16" x14ac:dyDescent="0.2">
      <c r="A1" s="33"/>
      <c r="B1" s="33"/>
      <c r="C1" s="34" t="s">
        <v>0</v>
      </c>
      <c r="D1" s="34" t="s">
        <v>1</v>
      </c>
      <c r="E1" s="34" t="s">
        <v>2</v>
      </c>
      <c r="F1" s="34" t="s">
        <v>3</v>
      </c>
      <c r="G1" s="33"/>
      <c r="H1" s="33"/>
      <c r="I1" s="33"/>
      <c r="J1" s="33"/>
      <c r="K1" s="33"/>
      <c r="L1" s="33"/>
      <c r="M1" s="33"/>
      <c r="N1" s="33"/>
      <c r="O1" s="33"/>
      <c r="P1" s="33"/>
    </row>
    <row r="2" spans="1:16" x14ac:dyDescent="0.2">
      <c r="A2" s="33"/>
      <c r="B2" s="34" t="s">
        <v>9</v>
      </c>
      <c r="C2" s="34">
        <v>20</v>
      </c>
      <c r="D2" s="36">
        <v>0.30499999999999999</v>
      </c>
      <c r="E2" s="36">
        <v>0.21709999999999999</v>
      </c>
      <c r="F2" s="36">
        <v>0.22120000000000001</v>
      </c>
      <c r="G2" s="33"/>
      <c r="H2" s="33"/>
      <c r="K2" s="38"/>
      <c r="L2" s="33"/>
      <c r="M2" s="33"/>
      <c r="N2" s="33"/>
      <c r="O2" s="33"/>
      <c r="P2" s="33"/>
    </row>
    <row r="3" spans="1:16" x14ac:dyDescent="0.2">
      <c r="A3" s="33"/>
      <c r="B3" s="34" t="s">
        <v>11</v>
      </c>
      <c r="C3" s="34">
        <v>21</v>
      </c>
      <c r="D3" s="36">
        <v>0.31</v>
      </c>
      <c r="E3" s="36">
        <v>0.22059999999999999</v>
      </c>
      <c r="F3" s="36">
        <v>0.2248</v>
      </c>
      <c r="G3" s="34"/>
      <c r="H3" s="33"/>
      <c r="K3" s="38"/>
      <c r="L3" s="33"/>
      <c r="M3" s="33"/>
    </row>
    <row r="4" spans="1:16" x14ac:dyDescent="0.2">
      <c r="A4" s="33"/>
      <c r="B4" s="34" t="s">
        <v>17</v>
      </c>
      <c r="C4" s="34">
        <v>22</v>
      </c>
      <c r="D4" s="36">
        <v>0.315</v>
      </c>
      <c r="E4" s="36">
        <v>0.22420000000000001</v>
      </c>
      <c r="F4" s="36">
        <v>0.22839999999999999</v>
      </c>
      <c r="G4" s="34"/>
      <c r="H4" s="33"/>
      <c r="K4" s="38"/>
      <c r="L4" s="33"/>
      <c r="M4" s="33"/>
    </row>
    <row r="5" spans="1:16" x14ac:dyDescent="0.2">
      <c r="A5" s="33"/>
      <c r="B5" s="34" t="s">
        <v>18</v>
      </c>
      <c r="C5" s="34">
        <v>23</v>
      </c>
      <c r="D5" s="36">
        <v>0.315</v>
      </c>
      <c r="E5" s="36">
        <v>0.22420000000000001</v>
      </c>
      <c r="F5" s="36">
        <v>0.22839999999999999</v>
      </c>
      <c r="G5" s="34"/>
      <c r="H5" s="33"/>
      <c r="K5" s="38"/>
      <c r="L5" s="33"/>
      <c r="M5" s="33"/>
    </row>
    <row r="6" spans="1:16" x14ac:dyDescent="0.2">
      <c r="A6" s="33"/>
      <c r="B6" s="34" t="s">
        <v>19</v>
      </c>
      <c r="C6" s="34">
        <v>24</v>
      </c>
      <c r="D6" s="36">
        <v>0.315</v>
      </c>
      <c r="E6" s="36">
        <v>0.22420000000000001</v>
      </c>
      <c r="F6" s="36">
        <v>0.22839999999999999</v>
      </c>
      <c r="G6" s="34"/>
      <c r="H6" s="33"/>
      <c r="K6" s="38"/>
      <c r="L6" s="33"/>
      <c r="M6" s="33"/>
    </row>
    <row r="7" spans="1:16" x14ac:dyDescent="0.2">
      <c r="A7" s="33"/>
      <c r="B7" s="34" t="s">
        <v>20</v>
      </c>
      <c r="C7" s="34">
        <v>25</v>
      </c>
      <c r="D7" s="36">
        <v>0.32</v>
      </c>
      <c r="E7" s="36">
        <v>0.2278</v>
      </c>
      <c r="F7" s="36">
        <v>0.23200000000000001</v>
      </c>
      <c r="G7" s="34"/>
      <c r="H7" s="33"/>
      <c r="K7" s="38"/>
      <c r="L7" s="33"/>
      <c r="M7" s="33"/>
    </row>
    <row r="8" spans="1:16" x14ac:dyDescent="0.2">
      <c r="A8" s="33"/>
      <c r="B8" s="34" t="s">
        <v>21</v>
      </c>
      <c r="C8" s="34">
        <v>26</v>
      </c>
      <c r="D8" s="36">
        <v>0.32500000000000001</v>
      </c>
      <c r="E8" s="36">
        <v>0.23130000000000001</v>
      </c>
      <c r="F8" s="36">
        <v>0.23569999999999999</v>
      </c>
      <c r="G8" s="34"/>
      <c r="H8" s="33"/>
      <c r="I8" s="38"/>
      <c r="J8" s="38"/>
      <c r="K8" s="38"/>
      <c r="L8" s="33"/>
      <c r="M8" s="33"/>
    </row>
    <row r="9" spans="1:16" x14ac:dyDescent="0.2">
      <c r="A9" s="33"/>
      <c r="B9" s="34" t="s">
        <v>22</v>
      </c>
      <c r="C9" s="34">
        <v>27</v>
      </c>
      <c r="D9" s="36">
        <v>0.33</v>
      </c>
      <c r="E9" s="36">
        <v>0.2349</v>
      </c>
      <c r="F9" s="36">
        <v>0.23929999999999998</v>
      </c>
      <c r="G9" s="34"/>
      <c r="H9" s="33"/>
      <c r="J9" s="38"/>
      <c r="K9" s="38"/>
      <c r="L9" s="33"/>
      <c r="M9" s="33"/>
    </row>
    <row r="10" spans="1:16" x14ac:dyDescent="0.2">
      <c r="A10" s="33"/>
      <c r="B10" s="34" t="s">
        <v>24</v>
      </c>
      <c r="C10" s="34">
        <v>15</v>
      </c>
      <c r="D10" s="36">
        <v>0.27900000000000003</v>
      </c>
      <c r="E10" s="36">
        <v>0.19309999999999999</v>
      </c>
      <c r="F10" s="36">
        <v>0.19670000000000001</v>
      </c>
      <c r="G10" s="33"/>
      <c r="H10" s="33"/>
      <c r="J10" s="38"/>
      <c r="K10" s="38"/>
      <c r="L10" s="33"/>
      <c r="M10" s="33"/>
    </row>
    <row r="11" spans="1:16" x14ac:dyDescent="0.2">
      <c r="A11" s="33"/>
      <c r="B11" s="34" t="s">
        <v>25</v>
      </c>
      <c r="C11" s="34">
        <v>14</v>
      </c>
      <c r="D11" s="36">
        <v>0.27</v>
      </c>
      <c r="E11" s="36">
        <v>0.18689999999999998</v>
      </c>
      <c r="F11" s="36">
        <v>0.19040000000000001</v>
      </c>
      <c r="G11" s="34"/>
      <c r="H11" s="33"/>
      <c r="J11" s="38"/>
      <c r="K11" s="38"/>
      <c r="L11" s="33"/>
      <c r="M11" s="33"/>
    </row>
    <row r="12" spans="1:16" x14ac:dyDescent="0.2">
      <c r="A12" s="33"/>
      <c r="B12" s="34" t="s">
        <v>27</v>
      </c>
      <c r="C12" s="34">
        <v>13</v>
      </c>
      <c r="D12" s="36">
        <v>0.26100000000000001</v>
      </c>
      <c r="E12" s="36">
        <v>0.18069999999999997</v>
      </c>
      <c r="F12" s="36">
        <v>0.18410000000000001</v>
      </c>
      <c r="G12" s="34"/>
      <c r="H12" s="33"/>
      <c r="I12" s="38"/>
      <c r="J12" s="38"/>
      <c r="K12" s="38"/>
      <c r="L12" s="33"/>
      <c r="M12" s="33"/>
      <c r="N12" s="33"/>
      <c r="O12" s="33"/>
      <c r="P12" s="33"/>
    </row>
    <row r="13" spans="1:16" x14ac:dyDescent="0.2">
      <c r="A13" s="33"/>
      <c r="B13" s="34" t="s">
        <v>28</v>
      </c>
      <c r="C13" s="34">
        <v>12</v>
      </c>
      <c r="D13" s="36">
        <v>0.252</v>
      </c>
      <c r="E13" s="36">
        <v>0.17449999999999996</v>
      </c>
      <c r="F13" s="36">
        <v>0.17780000000000001</v>
      </c>
      <c r="G13" s="34"/>
      <c r="H13" s="33"/>
      <c r="J13" s="38"/>
      <c r="K13" s="38"/>
      <c r="L13" s="33"/>
      <c r="M13" s="33"/>
      <c r="N13" s="33"/>
      <c r="O13" s="33"/>
      <c r="P13" s="33"/>
    </row>
    <row r="14" spans="1:16" x14ac:dyDescent="0.2">
      <c r="A14" s="33"/>
      <c r="B14" s="34" t="s">
        <v>30</v>
      </c>
      <c r="C14" s="34">
        <v>14</v>
      </c>
      <c r="D14" s="36">
        <v>0.27900000000000003</v>
      </c>
      <c r="E14" s="36">
        <v>0.19309999999999999</v>
      </c>
      <c r="F14" s="36">
        <v>0.19670000000000001</v>
      </c>
      <c r="G14" s="33"/>
      <c r="H14" s="33"/>
      <c r="J14" s="38"/>
      <c r="K14" s="38"/>
      <c r="L14" s="33"/>
      <c r="M14" s="33"/>
      <c r="N14" s="33"/>
      <c r="O14" s="33"/>
      <c r="P14" s="33"/>
    </row>
    <row r="15" spans="1:16" x14ac:dyDescent="0.2">
      <c r="A15" s="33"/>
      <c r="B15" s="34" t="s">
        <v>31</v>
      </c>
      <c r="C15" s="34">
        <v>13</v>
      </c>
      <c r="D15" s="36">
        <v>0.27900000000000003</v>
      </c>
      <c r="E15" s="36">
        <v>0.19309999999999999</v>
      </c>
      <c r="F15" s="36">
        <v>0.19670000000000001</v>
      </c>
      <c r="G15" s="34"/>
      <c r="H15" s="33"/>
      <c r="J15" s="38"/>
      <c r="K15" s="38"/>
      <c r="L15" s="33"/>
      <c r="M15" s="33"/>
      <c r="N15" s="33"/>
      <c r="O15" s="33"/>
      <c r="P15" s="33"/>
    </row>
    <row r="16" spans="1:16" x14ac:dyDescent="0.2">
      <c r="A16" s="33"/>
      <c r="B16" s="34" t="s">
        <v>32</v>
      </c>
      <c r="C16" s="34">
        <v>12</v>
      </c>
      <c r="D16" s="36">
        <v>0.27900000000000003</v>
      </c>
      <c r="E16" s="36">
        <v>0.19309999999999999</v>
      </c>
      <c r="F16" s="36">
        <v>0.19670000000000001</v>
      </c>
      <c r="G16" s="34"/>
      <c r="H16" s="33"/>
      <c r="J16" s="38"/>
      <c r="K16" s="38"/>
      <c r="L16" s="33"/>
      <c r="M16" s="33"/>
      <c r="N16" s="33"/>
      <c r="O16" s="33"/>
      <c r="P16" s="33"/>
    </row>
    <row r="17" spans="1:16" x14ac:dyDescent="0.2">
      <c r="A17" s="33"/>
      <c r="B17" s="34" t="s">
        <v>33</v>
      </c>
      <c r="C17" s="34">
        <v>11</v>
      </c>
      <c r="D17" s="36">
        <v>0.27900000000000003</v>
      </c>
      <c r="E17" s="36">
        <v>0.19309999999999999</v>
      </c>
      <c r="F17" s="36">
        <v>0.19670000000000001</v>
      </c>
      <c r="G17" s="34"/>
      <c r="H17" s="33"/>
      <c r="I17" s="38"/>
      <c r="J17" s="38"/>
      <c r="K17" s="38"/>
      <c r="L17" s="33"/>
      <c r="M17" s="33"/>
      <c r="N17" s="33"/>
      <c r="O17" s="33"/>
      <c r="P17" s="33"/>
    </row>
    <row r="18" spans="1:16" x14ac:dyDescent="0.2">
      <c r="A18" s="33"/>
      <c r="B18" s="34" t="s">
        <v>34</v>
      </c>
      <c r="C18" s="34">
        <v>10</v>
      </c>
      <c r="D18" s="36">
        <v>0.26600000000000001</v>
      </c>
      <c r="E18" s="36">
        <v>0.18410000000000001</v>
      </c>
      <c r="F18" s="36">
        <v>0.1875</v>
      </c>
      <c r="G18" s="34"/>
      <c r="H18" s="33"/>
      <c r="I18" s="38"/>
      <c r="J18" s="38"/>
      <c r="K18" s="38"/>
      <c r="L18" s="33"/>
      <c r="M18" s="33"/>
      <c r="N18" s="33"/>
      <c r="O18" s="33"/>
      <c r="P18" s="33"/>
    </row>
    <row r="19" spans="1:16" x14ac:dyDescent="0.2">
      <c r="A19" s="33"/>
      <c r="B19" s="34" t="s">
        <v>35</v>
      </c>
      <c r="C19" s="34">
        <v>15</v>
      </c>
      <c r="D19" s="36">
        <v>0.28199999999999997</v>
      </c>
      <c r="E19" s="36">
        <v>0.1951</v>
      </c>
      <c r="F19" s="36">
        <v>0.1988</v>
      </c>
      <c r="G19" s="33"/>
      <c r="H19" s="33"/>
      <c r="I19" s="43"/>
      <c r="J19" s="45" t="s">
        <v>1</v>
      </c>
      <c r="K19" s="45" t="s">
        <v>72</v>
      </c>
      <c r="L19" s="33"/>
      <c r="M19" s="33"/>
      <c r="N19" s="33"/>
      <c r="O19" s="33"/>
      <c r="P19" s="33"/>
    </row>
    <row r="20" spans="1:16" x14ac:dyDescent="0.2">
      <c r="A20" s="33"/>
      <c r="B20" s="34" t="s">
        <v>36</v>
      </c>
      <c r="C20" s="34">
        <v>14</v>
      </c>
      <c r="D20" s="36">
        <v>0.26899999999999996</v>
      </c>
      <c r="E20" s="36">
        <v>0.18609999999999999</v>
      </c>
      <c r="F20" s="36">
        <v>0.1898</v>
      </c>
      <c r="G20" s="34"/>
      <c r="H20" s="33"/>
      <c r="I20" s="37" t="s">
        <v>23</v>
      </c>
      <c r="J20" s="46">
        <v>326780</v>
      </c>
      <c r="K20" s="46">
        <v>454027</v>
      </c>
      <c r="L20" s="33"/>
      <c r="M20" s="33"/>
      <c r="N20" s="33"/>
      <c r="O20" s="33"/>
      <c r="P20" s="33"/>
    </row>
    <row r="21" spans="1:16" x14ac:dyDescent="0.2">
      <c r="A21" s="33"/>
      <c r="B21" s="34" t="s">
        <v>37</v>
      </c>
      <c r="C21" s="34">
        <v>13</v>
      </c>
      <c r="D21" s="36">
        <v>0.25599999999999995</v>
      </c>
      <c r="E21" s="36">
        <v>0.17709999999999998</v>
      </c>
      <c r="F21" s="36">
        <v>0.18079999999999999</v>
      </c>
      <c r="G21" s="34"/>
      <c r="H21" s="33"/>
      <c r="I21" s="35" t="s">
        <v>73</v>
      </c>
      <c r="J21" s="35">
        <v>0</v>
      </c>
      <c r="K21" s="35">
        <v>0</v>
      </c>
      <c r="L21" s="33"/>
      <c r="M21" s="33"/>
      <c r="N21" s="33"/>
      <c r="O21" s="33"/>
      <c r="P21" s="33"/>
    </row>
    <row r="22" spans="1:16" x14ac:dyDescent="0.2">
      <c r="A22" s="33"/>
      <c r="B22" s="34" t="s">
        <v>38</v>
      </c>
      <c r="C22" s="34">
        <v>12</v>
      </c>
      <c r="D22" s="36">
        <v>0.24299999999999994</v>
      </c>
      <c r="E22" s="36">
        <v>0.16809999999999997</v>
      </c>
      <c r="F22" s="36">
        <v>0.17179999999999998</v>
      </c>
      <c r="G22" s="34"/>
      <c r="H22" s="33"/>
      <c r="I22" s="43" t="s">
        <v>67</v>
      </c>
      <c r="J22" s="38">
        <f>J20*2%/30</f>
        <v>217.85333333333335</v>
      </c>
      <c r="K22" s="38">
        <f>K20*2%/30</f>
        <v>302.68466666666671</v>
      </c>
      <c r="L22" s="33"/>
      <c r="M22" s="33"/>
      <c r="N22" s="33"/>
      <c r="O22" s="33"/>
      <c r="P22" s="33"/>
    </row>
    <row r="23" spans="1:16" x14ac:dyDescent="0.2">
      <c r="A23" s="33"/>
      <c r="B23" s="34" t="s">
        <v>39</v>
      </c>
      <c r="C23" s="34">
        <v>11</v>
      </c>
      <c r="D23" s="36">
        <v>0.22999999999999993</v>
      </c>
      <c r="E23" s="36">
        <v>0.15909999999999996</v>
      </c>
      <c r="F23" s="36">
        <v>0.16279999999999997</v>
      </c>
      <c r="G23" s="34"/>
      <c r="H23" s="33"/>
      <c r="I23" s="43" t="s">
        <v>26</v>
      </c>
      <c r="J23" s="38">
        <f>J20*4%/30</f>
        <v>435.70666666666671</v>
      </c>
      <c r="K23" s="38">
        <f>K20*4%/30</f>
        <v>605.36933333333343</v>
      </c>
      <c r="L23" s="33"/>
      <c r="M23" s="33"/>
      <c r="N23" s="33"/>
      <c r="O23" s="33"/>
      <c r="P23" s="33"/>
    </row>
    <row r="24" spans="1:16" x14ac:dyDescent="0.2">
      <c r="A24" s="33"/>
      <c r="B24" s="34" t="s">
        <v>40</v>
      </c>
      <c r="C24" s="34">
        <v>10</v>
      </c>
      <c r="D24" s="36">
        <v>0.21699999999999992</v>
      </c>
      <c r="E24" s="36">
        <v>0.15009999999999996</v>
      </c>
      <c r="F24" s="36">
        <v>0.15379999999999996</v>
      </c>
      <c r="G24" s="34"/>
      <c r="H24" s="33"/>
      <c r="I24" s="33"/>
      <c r="J24" s="33"/>
      <c r="K24" s="33"/>
      <c r="L24" s="33"/>
      <c r="M24" s="33"/>
      <c r="N24" s="33"/>
      <c r="O24" s="33"/>
      <c r="P24" s="33"/>
    </row>
    <row r="25" spans="1:16" x14ac:dyDescent="0.2">
      <c r="A25" s="33"/>
      <c r="B25" s="34" t="s">
        <v>41</v>
      </c>
      <c r="C25" s="34">
        <v>15</v>
      </c>
      <c r="D25" s="36">
        <v>0.28499999999999998</v>
      </c>
      <c r="E25" s="36">
        <v>0.19719999999999999</v>
      </c>
      <c r="F25" s="36">
        <v>0.2009</v>
      </c>
      <c r="G25" s="33"/>
      <c r="H25" s="33"/>
      <c r="I25" s="33"/>
      <c r="J25" s="33"/>
      <c r="K25" s="33"/>
      <c r="L25" s="33"/>
      <c r="M25" s="33"/>
      <c r="N25" s="33"/>
      <c r="O25" s="33"/>
      <c r="P25" s="33"/>
    </row>
    <row r="26" spans="1:16" x14ac:dyDescent="0.2">
      <c r="A26" s="33"/>
      <c r="B26" s="34" t="s">
        <v>42</v>
      </c>
      <c r="C26" s="34">
        <v>14</v>
      </c>
      <c r="D26" s="36">
        <v>0.27399999999999997</v>
      </c>
      <c r="E26" s="36">
        <v>0.18959999999999999</v>
      </c>
      <c r="F26" s="36">
        <v>0.19309999999999999</v>
      </c>
      <c r="G26" s="33"/>
      <c r="H26" s="33"/>
      <c r="I26" s="33"/>
      <c r="J26" s="33"/>
      <c r="K26" s="33"/>
      <c r="L26" s="33"/>
      <c r="M26" s="33"/>
      <c r="N26" s="33"/>
      <c r="O26" s="33"/>
      <c r="P26" s="33"/>
    </row>
    <row r="27" spans="1:16" x14ac:dyDescent="0.2">
      <c r="A27" s="33"/>
      <c r="B27" s="34" t="s">
        <v>43</v>
      </c>
      <c r="C27" s="34">
        <v>13</v>
      </c>
      <c r="D27" s="36">
        <v>0.26299999999999996</v>
      </c>
      <c r="E27" s="36">
        <v>0.182</v>
      </c>
      <c r="F27" s="36">
        <v>0.18529999999999999</v>
      </c>
      <c r="G27" s="33"/>
      <c r="H27" s="33"/>
      <c r="I27" s="33"/>
      <c r="J27" s="33"/>
      <c r="K27" s="33"/>
      <c r="L27" s="33"/>
      <c r="M27" s="33"/>
      <c r="N27" s="33"/>
      <c r="O27" s="33"/>
      <c r="P27" s="33"/>
    </row>
    <row r="28" spans="1:16" x14ac:dyDescent="0.2">
      <c r="A28" s="33"/>
      <c r="B28" s="34" t="s">
        <v>44</v>
      </c>
      <c r="C28" s="34">
        <v>12</v>
      </c>
      <c r="D28" s="36">
        <v>0.25199999999999995</v>
      </c>
      <c r="E28" s="36">
        <v>0.1744</v>
      </c>
      <c r="F28" s="36">
        <v>0.17749999999999999</v>
      </c>
      <c r="G28" s="33"/>
      <c r="H28" s="33"/>
      <c r="I28" s="33"/>
      <c r="J28" s="33"/>
      <c r="K28" s="33"/>
      <c r="L28" s="33"/>
      <c r="M28" s="33"/>
      <c r="N28" s="33"/>
      <c r="O28" s="33"/>
      <c r="P28" s="33"/>
    </row>
    <row r="29" spans="1:16" x14ac:dyDescent="0.2">
      <c r="A29" s="33"/>
      <c r="B29" s="34" t="s">
        <v>45</v>
      </c>
      <c r="C29" s="34">
        <v>11</v>
      </c>
      <c r="D29" s="36">
        <v>0.24099999999999994</v>
      </c>
      <c r="E29" s="36">
        <v>0.1668</v>
      </c>
      <c r="F29" s="36">
        <v>0.16969999999999999</v>
      </c>
      <c r="G29" s="33"/>
      <c r="H29" s="33"/>
      <c r="I29" s="33"/>
      <c r="J29" s="33"/>
      <c r="K29" s="33"/>
      <c r="L29" s="33"/>
      <c r="M29" s="33"/>
      <c r="N29" s="33"/>
      <c r="O29" s="33"/>
      <c r="P29" s="33"/>
    </row>
    <row r="30" spans="1:16" x14ac:dyDescent="0.2">
      <c r="A30" s="33"/>
      <c r="B30" s="34" t="s">
        <v>46</v>
      </c>
      <c r="C30" s="34">
        <v>10</v>
      </c>
      <c r="D30" s="36">
        <v>0.22999999999999993</v>
      </c>
      <c r="E30" s="36">
        <v>0.15920000000000001</v>
      </c>
      <c r="F30" s="36">
        <v>0.16189999999999999</v>
      </c>
      <c r="G30" s="33"/>
      <c r="H30" s="33"/>
      <c r="I30" s="33"/>
      <c r="J30" s="33"/>
      <c r="K30" s="33"/>
      <c r="L30" s="33"/>
      <c r="M30" s="33"/>
      <c r="N30" s="33"/>
      <c r="O30" s="33"/>
      <c r="P30" s="33"/>
    </row>
    <row r="31" spans="1:16" x14ac:dyDescent="0.2">
      <c r="A31" s="33"/>
      <c r="B31" s="34" t="s">
        <v>47</v>
      </c>
      <c r="C31" s="34">
        <v>9</v>
      </c>
      <c r="D31" s="36">
        <v>0.21899999999999992</v>
      </c>
      <c r="E31" s="36">
        <v>0.15160000000000001</v>
      </c>
      <c r="F31" s="36">
        <v>0.15409999999999999</v>
      </c>
      <c r="G31" s="33"/>
      <c r="H31" s="33"/>
      <c r="I31" s="33"/>
      <c r="J31" s="33"/>
      <c r="K31" s="33"/>
      <c r="L31" s="33"/>
      <c r="M31" s="33"/>
      <c r="N31" s="33"/>
      <c r="O31" s="33"/>
      <c r="P31" s="33"/>
    </row>
    <row r="32" spans="1:16" x14ac:dyDescent="0.2">
      <c r="A32" s="33"/>
      <c r="B32" s="34" t="s">
        <v>48</v>
      </c>
      <c r="C32" s="34">
        <v>8</v>
      </c>
      <c r="D32" s="36">
        <v>0.20799999999999991</v>
      </c>
      <c r="E32" s="36">
        <v>0.14400000000000002</v>
      </c>
      <c r="F32" s="36">
        <v>0.14629999999999999</v>
      </c>
      <c r="G32" s="33"/>
      <c r="H32" s="33"/>
      <c r="I32" s="33"/>
      <c r="J32" s="33"/>
      <c r="K32" s="33"/>
      <c r="L32" s="33"/>
      <c r="M32" s="33"/>
      <c r="N32" s="33"/>
      <c r="O32" s="33"/>
      <c r="P32" s="33"/>
    </row>
    <row r="33" spans="1:16" x14ac:dyDescent="0.2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</row>
    <row r="34" spans="1:16" x14ac:dyDescent="0.2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</row>
    <row r="35" spans="1:16" x14ac:dyDescent="0.2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47"/>
      <c r="O35" s="33"/>
      <c r="P35" s="33"/>
    </row>
    <row r="36" spans="1:16" x14ac:dyDescent="0.2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</row>
    <row r="37" spans="1:16" x14ac:dyDescent="0.2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</row>
    <row r="38" spans="1:16" x14ac:dyDescent="0.2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</row>
    <row r="39" spans="1:16" x14ac:dyDescent="0.2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</row>
    <row r="40" spans="1:16" x14ac:dyDescent="0.2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</row>
    <row r="41" spans="1:16" x14ac:dyDescent="0.2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</row>
    <row r="42" spans="1:16" x14ac:dyDescent="0.2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</row>
    <row r="43" spans="1:16" x14ac:dyDescent="0.2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</row>
    <row r="44" spans="1:16" x14ac:dyDescent="0.2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</row>
    <row r="45" spans="1:16" x14ac:dyDescent="0.2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</row>
    <row r="46" spans="1:16" x14ac:dyDescent="0.2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</row>
    <row r="47" spans="1:16" x14ac:dyDescent="0.2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</row>
  </sheetData>
  <sheetProtection algorithmName="SHA-512" hashValue="SOk0NoCTxqw3HAUotGy7J5c5EVVB8ogaM76hL00OsDbAJAlxfKJS/Jfgv/IoKLtfVQPqRozHcfnG3qpi6Y36DA==" saltValue="bMSa+lBZpCM39V2XQ4kqNw==" spinCount="100000" sheet="1" objects="1" scenarios="1"/>
  <pageMargins left="0.6" right="0.6" top="1" bottom="1" header="0.5" footer="0.5"/>
  <pageSetup paperSize="9" scale="94" orientation="landscape" r:id="rId1"/>
  <headerFooter>
    <oddHeader>&amp;R&amp;7Draft - Work in Progress</oddHeader>
    <oddFooter>&amp;L&amp;7&amp;F
PwC&amp;C&amp;7
&amp;A&amp;R&amp;7&amp;D
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Útreikningur</vt:lpstr>
      <vt:lpstr>Forsendur</vt:lpstr>
      <vt:lpstr>FmvFs</vt:lpstr>
      <vt:lpstr>Lmh</vt:lpstr>
      <vt:lpstr>S29_42</vt:lpstr>
      <vt:lpstr>S40mas</vt:lpstr>
      <vt:lpstr>Usvmf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Valgerður Valgeirsdóttir</dc:creator>
  <cp:lastModifiedBy>Bergur Þorkelsson</cp:lastModifiedBy>
  <dcterms:created xsi:type="dcterms:W3CDTF">2023-02-20T16:45:42Z</dcterms:created>
  <dcterms:modified xsi:type="dcterms:W3CDTF">2023-02-21T14:08:26Z</dcterms:modified>
</cp:coreProperties>
</file>